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836" tabRatio="633" firstSheet="1" activeTab="2"/>
  </bookViews>
  <sheets>
    <sheet name="Parameter" sheetId="1" r:id="rId1"/>
    <sheet name="Jahresübersicht" sheetId="2" r:id="rId2"/>
    <sheet name="Jan" sheetId="3" r:id="rId3"/>
    <sheet name="Feb" sheetId="4" r:id="rId4"/>
    <sheet name="Mär" sheetId="5" r:id="rId5"/>
    <sheet name="Apr" sheetId="6" r:id="rId6"/>
    <sheet name="Ma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z" sheetId="14" r:id="rId14"/>
  </sheets>
  <definedNames>
    <definedName name="Austritt">'Parameter'!$F$7</definedName>
    <definedName name="Eintritt">'Parameter'!$E$7</definedName>
    <definedName name="Jahr">'Parameter'!$C$3</definedName>
    <definedName name="MA">'Parameter'!$C$4</definedName>
    <definedName name="Monat">#REF!</definedName>
    <definedName name="Tagesdatum" localSheetId="5">'Apr'!$T$1</definedName>
    <definedName name="Tagesdatum" localSheetId="13">'Dez'!$T$1</definedName>
    <definedName name="Tagesdatum" localSheetId="3">'Feb'!$T$1</definedName>
    <definedName name="Tagesdatum" localSheetId="1">'Jahresübersicht'!$I$1</definedName>
    <definedName name="Tagesdatum" localSheetId="2">'Jan'!$T$1</definedName>
    <definedName name="Tagesdatum" localSheetId="8">'Jul'!$T$1</definedName>
    <definedName name="Tagesdatum" localSheetId="7">'Jun'!$T$1</definedName>
    <definedName name="Tagesdatum" localSheetId="6">'Mai'!$T$1</definedName>
    <definedName name="Tagesdatum" localSheetId="4">'Mär'!$T$1</definedName>
    <definedName name="Tagesdatum" localSheetId="12">'Nov'!$T$1</definedName>
    <definedName name="Tagesdatum" localSheetId="11">'Okt'!$T$1</definedName>
    <definedName name="Tagesdatum" localSheetId="10">'Sep'!$T$1</definedName>
    <definedName name="Tagesdatum">'Aug'!$T$1</definedName>
  </definedNames>
  <calcPr fullCalcOnLoad="1"/>
</workbook>
</file>

<file path=xl/sharedStrings.xml><?xml version="1.0" encoding="utf-8"?>
<sst xmlns="http://schemas.openxmlformats.org/spreadsheetml/2006/main" count="583" uniqueCount="96">
  <si>
    <t>Total</t>
  </si>
  <si>
    <t>Ferien</t>
  </si>
  <si>
    <t>Monatsrapporte-Datei</t>
  </si>
  <si>
    <t>Mitarbeiter:</t>
  </si>
  <si>
    <t>Jahr</t>
  </si>
  <si>
    <t>Datum</t>
  </si>
  <si>
    <t>Arbeitstage</t>
  </si>
  <si>
    <t>Pensum</t>
  </si>
  <si>
    <t>Stunden pro Tag</t>
  </si>
  <si>
    <t>Eintritt/Austritt</t>
  </si>
  <si>
    <t>Feiertag</t>
  </si>
  <si>
    <t>Neujahr</t>
  </si>
  <si>
    <t>1.1.</t>
  </si>
  <si>
    <t>Berchtoldstag</t>
  </si>
  <si>
    <t>2.1.</t>
  </si>
  <si>
    <t>Karfreitag</t>
  </si>
  <si>
    <t>Ostersonntag</t>
  </si>
  <si>
    <t>Ostermontag</t>
  </si>
  <si>
    <t>Tag der Arbeit</t>
  </si>
  <si>
    <t>1.5.</t>
  </si>
  <si>
    <t>Auffahrt</t>
  </si>
  <si>
    <t>Pfingstsonntag</t>
  </si>
  <si>
    <t>Pfingstmontag</t>
  </si>
  <si>
    <t>Bundesfeier</t>
  </si>
  <si>
    <t>1.8.</t>
  </si>
  <si>
    <t>Weihnachtstag</t>
  </si>
  <si>
    <t>25.12.</t>
  </si>
  <si>
    <t>Stephanstag</t>
  </si>
  <si>
    <t>26.12.</t>
  </si>
  <si>
    <t>Woche</t>
  </si>
  <si>
    <t>Norm.AZ B</t>
  </si>
  <si>
    <t>Sollzeit</t>
  </si>
  <si>
    <t>Mo</t>
  </si>
  <si>
    <t>Di</t>
  </si>
  <si>
    <t>Mi</t>
  </si>
  <si>
    <t>Do</t>
  </si>
  <si>
    <t>Fr</t>
  </si>
  <si>
    <t>Sa</t>
  </si>
  <si>
    <t>So</t>
  </si>
  <si>
    <t>M</t>
  </si>
  <si>
    <t>U</t>
  </si>
  <si>
    <t>F</t>
  </si>
  <si>
    <t>Arbeitstag</t>
  </si>
  <si>
    <t>WT</t>
  </si>
  <si>
    <t>Entschuldigt</t>
  </si>
  <si>
    <t>Unfall/Krank/Arzt</t>
  </si>
  <si>
    <t>Andere</t>
  </si>
  <si>
    <t>A</t>
  </si>
  <si>
    <t>Firma</t>
  </si>
  <si>
    <t>Ein</t>
  </si>
  <si>
    <t>Aus</t>
  </si>
  <si>
    <t>hit Treuhand GmbH</t>
  </si>
  <si>
    <t>Zeit</t>
  </si>
  <si>
    <t>[Std.]</t>
  </si>
  <si>
    <t>[Std.</t>
  </si>
  <si>
    <t>G</t>
  </si>
  <si>
    <t>Militär/Zivlschutz</t>
  </si>
  <si>
    <t>Saldovortrag vom Vormonat</t>
  </si>
  <si>
    <t>Neuer Saldo Ueberzeit</t>
  </si>
  <si>
    <t>Überzeit</t>
  </si>
  <si>
    <t>Heiri Holzer</t>
  </si>
  <si>
    <t>Arbeitszeit</t>
  </si>
  <si>
    <t>Absenz 1</t>
  </si>
  <si>
    <t>Absenz 2</t>
  </si>
  <si>
    <t>Arbeitszeit (Präsenzzeit)</t>
  </si>
  <si>
    <t>Weiterbildung</t>
  </si>
  <si>
    <t>W</t>
  </si>
  <si>
    <t>Sollzeit in diesem Monat</t>
  </si>
  <si>
    <t>25.3.</t>
  </si>
  <si>
    <t>27.3.</t>
  </si>
  <si>
    <t>28.3.</t>
  </si>
  <si>
    <t>5.5.</t>
  </si>
  <si>
    <t>15.5.</t>
  </si>
  <si>
    <t>16.5.</t>
  </si>
  <si>
    <t>Mär</t>
  </si>
  <si>
    <t>Feb</t>
  </si>
  <si>
    <t>Jan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</si>
  <si>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</si>
  <si>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</si>
  <si>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</si>
  <si>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</si>
  <si>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</si>
  <si>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</si>
  <si>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</si>
  <si>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</si>
  <si>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</si>
  <si>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</t>
  </si>
  <si>
    <t>Soll</t>
  </si>
  <si>
    <t>Ist</t>
  </si>
  <si>
    <t>Saldovortrag</t>
  </si>
  <si>
    <t>Präsenzzeit</t>
  </si>
  <si>
    <t>Abwesend</t>
  </si>
  <si>
    <t>Neuer Saldo</t>
  </si>
  <si>
    <t>Verg.h.</t>
  </si>
  <si>
    <t>SZ verf</t>
  </si>
  <si>
    <t>Veränd. +/-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</si>
</sst>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#"/>
    <numFmt numFmtId="171" formatCode="0.0"/>
    <numFmt numFmtId="172" formatCode="mmmm\ yy"/>
    <numFmt numFmtId="173" formatCode="mmmm\ yyyy"/>
    <numFmt numFmtId="174" formatCode="0.##"/>
    <numFmt numFmtId="175" formatCode="0.###"/>
    <numFmt numFmtId="176" formatCode="0.####"/>
    <numFmt numFmtId="177" formatCode="0.#####"/>
    <numFmt numFmtId="178" formatCode="0.######"/>
    <numFmt numFmtId="179" formatCode="0.#######"/>
    <numFmt numFmtId="180" formatCode="_ * #,##0.0_ ;_ * \-#,##0.0_ ;_ * &quot;-&quot;??_ ;_ @_ "/>
    <numFmt numFmtId="181" formatCode="_ * #,##0.000_ ;_ * \-#,##0.000_ ;_ * &quot;-&quot;??_ ;_ @_ "/>
    <numFmt numFmtId="182" formatCode="\+0.0_ ;\-0.0_;\+0.0"/>
    <numFmt numFmtId="183" formatCode="0."/>
    <numFmt numFmtId="184" formatCode=";;;"/>
    <numFmt numFmtId="185" formatCode="dd/mm/yy;@"/>
    <numFmt numFmtId="186" formatCode="\+0.0_ ;_-0.0_;_+0.0"/>
    <numFmt numFmtId="187" formatCode="d/m"/>
    <numFmt numFmtId="188" formatCode="d/m/yy"/>
    <numFmt numFmtId="189" formatCode="[$-807]dddd\,\ d\.\ mmmm\ yyyy"/>
    <numFmt numFmtId="190" formatCode="d/m/yy;@"/>
    <numFmt numFmtId="191" formatCode="d/mm/yy;@"/>
    <numFmt numFmtId="192" formatCode="dd/mm/"/>
    <numFmt numFmtId="193" formatCode="0.0000"/>
    <numFmt numFmtId="194" formatCode="dd/"/>
    <numFmt numFmtId="195" formatCode="0.000000"/>
    <numFmt numFmtId="196" formatCode="\+0.00;\-0.00;\-"/>
    <numFmt numFmtId="197" formatCode="#,##0.00000000"/>
    <numFmt numFmtId="198" formatCode="#,##0.0000000000"/>
    <numFmt numFmtId="199" formatCode="#,##0.0000000000000000"/>
    <numFmt numFmtId="200" formatCode="_ \+0.00\ ;_ \-0.00\ ;_ * &quot;-&quot;??_ ;_ @_ "/>
    <numFmt numFmtId="201" formatCode="_ \+0.00;_ \-0.00;_ \ &quot;-&quot;??_ ;_ @_ "/>
    <numFmt numFmtId="202" formatCode="_ \+0.00;_ \-0.00;_ 0.00"/>
    <numFmt numFmtId="203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7"/>
      <name val="Segoe UI"/>
      <family val="2"/>
    </font>
    <font>
      <sz val="8"/>
      <name val="Segoe UI"/>
      <family val="2"/>
    </font>
    <font>
      <sz val="4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15"/>
      <name val="Segoe UI"/>
      <family val="2"/>
    </font>
    <font>
      <sz val="15"/>
      <name val="Segoe UI"/>
      <family val="2"/>
    </font>
    <font>
      <sz val="9"/>
      <name val="Arial"/>
      <family val="2"/>
    </font>
    <font>
      <sz val="10"/>
      <color indexed="8"/>
      <name val="Segoe UI"/>
      <family val="0"/>
    </font>
    <font>
      <sz val="9"/>
      <color indexed="8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6"/>
      <name val="Segoe UI"/>
      <family val="2"/>
    </font>
    <font>
      <b/>
      <sz val="15"/>
      <color indexed="8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3" tint="0.39991000294685364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1" fontId="10" fillId="33" borderId="11" xfId="0" applyNumberFormat="1" applyFont="1" applyFill="1" applyBorder="1" applyAlignment="1" applyProtection="1">
      <alignment horizontal="left"/>
      <protection locked="0"/>
    </xf>
    <xf numFmtId="1" fontId="10" fillId="33" borderId="12" xfId="0" applyNumberFormat="1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>
      <alignment/>
    </xf>
    <xf numFmtId="10" fontId="10" fillId="33" borderId="10" xfId="0" applyNumberFormat="1" applyFont="1" applyFill="1" applyBorder="1" applyAlignment="1" applyProtection="1">
      <alignment horizontal="left"/>
      <protection locked="0"/>
    </xf>
    <xf numFmtId="10" fontId="9" fillId="0" borderId="0" xfId="0" applyNumberFormat="1" applyFont="1" applyAlignment="1">
      <alignment/>
    </xf>
    <xf numFmtId="2" fontId="10" fillId="33" borderId="10" xfId="0" applyNumberFormat="1" applyFont="1" applyFill="1" applyBorder="1" applyAlignment="1" applyProtection="1">
      <alignment horizontal="left"/>
      <protection locked="0"/>
    </xf>
    <xf numFmtId="191" fontId="10" fillId="33" borderId="10" xfId="0" applyNumberFormat="1" applyFont="1" applyFill="1" applyBorder="1" applyAlignment="1" applyProtection="1">
      <alignment horizontal="center"/>
      <protection locked="0"/>
    </xf>
    <xf numFmtId="185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7" fillId="33" borderId="10" xfId="0" applyNumberFormat="1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Alignment="1">
      <alignment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2" fontId="14" fillId="33" borderId="14" xfId="0" applyNumberFormat="1" applyFont="1" applyFill="1" applyBorder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 horizontal="right"/>
    </xf>
    <xf numFmtId="0" fontId="10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185" fontId="14" fillId="33" borderId="19" xfId="0" applyNumberFormat="1" applyFont="1" applyFill="1" applyBorder="1" applyAlignment="1" applyProtection="1">
      <alignment horizontal="left" indent="2"/>
      <protection locked="0"/>
    </xf>
    <xf numFmtId="185" fontId="14" fillId="34" borderId="10" xfId="0" applyNumberFormat="1" applyFont="1" applyFill="1" applyBorder="1" applyAlignment="1">
      <alignment/>
    </xf>
    <xf numFmtId="0" fontId="14" fillId="33" borderId="20" xfId="0" applyFont="1" applyFill="1" applyBorder="1" applyAlignment="1" applyProtection="1">
      <alignment/>
      <protection locked="0"/>
    </xf>
    <xf numFmtId="0" fontId="14" fillId="33" borderId="21" xfId="0" applyFont="1" applyFill="1" applyBorder="1" applyAlignment="1" applyProtection="1">
      <alignment/>
      <protection locked="0"/>
    </xf>
    <xf numFmtId="185" fontId="14" fillId="33" borderId="22" xfId="0" applyNumberFormat="1" applyFont="1" applyFill="1" applyBorder="1" applyAlignment="1" applyProtection="1">
      <alignment horizontal="left" indent="2"/>
      <protection locked="0"/>
    </xf>
    <xf numFmtId="0" fontId="14" fillId="33" borderId="23" xfId="0" applyFont="1" applyFill="1" applyBorder="1" applyAlignment="1" applyProtection="1">
      <alignment/>
      <protection locked="0"/>
    </xf>
    <xf numFmtId="0" fontId="14" fillId="33" borderId="24" xfId="0" applyFont="1" applyFill="1" applyBorder="1" applyAlignment="1" applyProtection="1">
      <alignment/>
      <protection locked="0"/>
    </xf>
    <xf numFmtId="185" fontId="14" fillId="34" borderId="25" xfId="0" applyNumberFormat="1" applyFont="1" applyFill="1" applyBorder="1" applyAlignment="1">
      <alignment/>
    </xf>
    <xf numFmtId="0" fontId="14" fillId="33" borderId="26" xfId="0" applyFont="1" applyFill="1" applyBorder="1" applyAlignment="1" applyProtection="1">
      <alignment/>
      <protection locked="0"/>
    </xf>
    <xf numFmtId="0" fontId="14" fillId="33" borderId="27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35" borderId="2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/>
      <protection/>
    </xf>
    <xf numFmtId="14" fontId="7" fillId="35" borderId="0" xfId="0" applyNumberFormat="1" applyFont="1" applyFill="1" applyAlignment="1" applyProtection="1">
      <alignment horizontal="left"/>
      <protection/>
    </xf>
    <xf numFmtId="14" fontId="7" fillId="35" borderId="29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94" fontId="12" fillId="0" borderId="32" xfId="0" applyNumberFormat="1" applyFont="1" applyBorder="1" applyAlignment="1" applyProtection="1">
      <alignment horizontal="right" indent="1"/>
      <protection/>
    </xf>
    <xf numFmtId="192" fontId="12" fillId="0" borderId="32" xfId="0" applyNumberFormat="1" applyFont="1" applyBorder="1" applyAlignment="1" applyProtection="1">
      <alignment horizontal="left"/>
      <protection/>
    </xf>
    <xf numFmtId="0" fontId="12" fillId="0" borderId="32" xfId="0" applyNumberFormat="1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2" fontId="12" fillId="0" borderId="33" xfId="0" applyNumberFormat="1" applyFont="1" applyBorder="1" applyAlignment="1" applyProtection="1">
      <alignment horizontal="right"/>
      <protection/>
    </xf>
    <xf numFmtId="20" fontId="12" fillId="0" borderId="34" xfId="0" applyNumberFormat="1" applyFont="1" applyBorder="1" applyAlignment="1" applyProtection="1">
      <alignment/>
      <protection locked="0"/>
    </xf>
    <xf numFmtId="20" fontId="12" fillId="0" borderId="35" xfId="0" applyNumberFormat="1" applyFont="1" applyBorder="1" applyAlignment="1" applyProtection="1">
      <alignment/>
      <protection locked="0"/>
    </xf>
    <xf numFmtId="2" fontId="12" fillId="37" borderId="36" xfId="0" applyNumberFormat="1" applyFont="1" applyFill="1" applyBorder="1" applyAlignment="1" applyProtection="1">
      <alignment/>
      <protection/>
    </xf>
    <xf numFmtId="2" fontId="12" fillId="0" borderId="34" xfId="0" applyNumberFormat="1" applyFont="1" applyBorder="1" applyAlignment="1" applyProtection="1">
      <alignment horizontal="center"/>
      <protection locked="0"/>
    </xf>
    <xf numFmtId="2" fontId="12" fillId="0" borderId="36" xfId="0" applyNumberFormat="1" applyFont="1" applyBorder="1" applyAlignment="1" applyProtection="1">
      <alignment horizontal="right"/>
      <protection locked="0"/>
    </xf>
    <xf numFmtId="2" fontId="12" fillId="0" borderId="36" xfId="0" applyNumberFormat="1" applyFont="1" applyBorder="1" applyAlignment="1" applyProtection="1">
      <alignment/>
      <protection locked="0"/>
    </xf>
    <xf numFmtId="2" fontId="12" fillId="37" borderId="32" xfId="0" applyNumberFormat="1" applyFont="1" applyFill="1" applyBorder="1" applyAlignment="1" applyProtection="1">
      <alignment/>
      <protection/>
    </xf>
    <xf numFmtId="202" fontId="61" fillId="2" borderId="37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4" fontId="12" fillId="0" borderId="37" xfId="0" applyNumberFormat="1" applyFont="1" applyBorder="1" applyAlignment="1" applyProtection="1">
      <alignment horizontal="right" indent="1"/>
      <protection/>
    </xf>
    <xf numFmtId="192" fontId="12" fillId="0" borderId="37" xfId="0" applyNumberFormat="1" applyFont="1" applyBorder="1" applyAlignment="1" applyProtection="1">
      <alignment horizontal="left"/>
      <protection/>
    </xf>
    <xf numFmtId="0" fontId="12" fillId="0" borderId="37" xfId="0" applyNumberFormat="1" applyFont="1" applyBorder="1" applyAlignment="1" applyProtection="1">
      <alignment horizontal="left"/>
      <protection/>
    </xf>
    <xf numFmtId="0" fontId="12" fillId="0" borderId="37" xfId="0" applyFont="1" applyBorder="1" applyAlignment="1" applyProtection="1">
      <alignment/>
      <protection/>
    </xf>
    <xf numFmtId="2" fontId="12" fillId="0" borderId="38" xfId="0" applyNumberFormat="1" applyFont="1" applyBorder="1" applyAlignment="1" applyProtection="1">
      <alignment horizontal="right"/>
      <protection/>
    </xf>
    <xf numFmtId="20" fontId="12" fillId="0" borderId="39" xfId="0" applyNumberFormat="1" applyFont="1" applyBorder="1" applyAlignment="1" applyProtection="1">
      <alignment/>
      <protection locked="0"/>
    </xf>
    <xf numFmtId="20" fontId="12" fillId="0" borderId="40" xfId="0" applyNumberFormat="1" applyFont="1" applyBorder="1" applyAlignment="1" applyProtection="1">
      <alignment/>
      <protection locked="0"/>
    </xf>
    <xf numFmtId="2" fontId="12" fillId="37" borderId="41" xfId="0" applyNumberFormat="1" applyFont="1" applyFill="1" applyBorder="1" applyAlignment="1" applyProtection="1">
      <alignment/>
      <protection/>
    </xf>
    <xf numFmtId="2" fontId="12" fillId="0" borderId="39" xfId="0" applyNumberFormat="1" applyFont="1" applyBorder="1" applyAlignment="1" applyProtection="1">
      <alignment horizontal="center"/>
      <protection locked="0"/>
    </xf>
    <xf numFmtId="2" fontId="12" fillId="0" borderId="41" xfId="0" applyNumberFormat="1" applyFont="1" applyBorder="1" applyAlignment="1" applyProtection="1">
      <alignment horizontal="right"/>
      <protection locked="0"/>
    </xf>
    <xf numFmtId="2" fontId="12" fillId="0" borderId="41" xfId="0" applyNumberFormat="1" applyFont="1" applyBorder="1" applyAlignment="1" applyProtection="1">
      <alignment/>
      <protection locked="0"/>
    </xf>
    <xf numFmtId="2" fontId="12" fillId="37" borderId="37" xfId="0" applyNumberFormat="1" applyFont="1" applyFill="1" applyBorder="1" applyAlignment="1" applyProtection="1">
      <alignment/>
      <protection/>
    </xf>
    <xf numFmtId="194" fontId="12" fillId="0" borderId="42" xfId="0" applyNumberFormat="1" applyFont="1" applyBorder="1" applyAlignment="1" applyProtection="1">
      <alignment horizontal="right" indent="1"/>
      <protection/>
    </xf>
    <xf numFmtId="192" fontId="12" fillId="0" borderId="42" xfId="0" applyNumberFormat="1" applyFont="1" applyBorder="1" applyAlignment="1" applyProtection="1">
      <alignment horizontal="left"/>
      <protection/>
    </xf>
    <xf numFmtId="0" fontId="12" fillId="0" borderId="42" xfId="0" applyNumberFormat="1" applyFont="1" applyBorder="1" applyAlignment="1" applyProtection="1">
      <alignment horizontal="left"/>
      <protection/>
    </xf>
    <xf numFmtId="0" fontId="12" fillId="0" borderId="42" xfId="0" applyFont="1" applyBorder="1" applyAlignment="1" applyProtection="1">
      <alignment/>
      <protection/>
    </xf>
    <xf numFmtId="2" fontId="12" fillId="0" borderId="43" xfId="0" applyNumberFormat="1" applyFont="1" applyBorder="1" applyAlignment="1" applyProtection="1">
      <alignment horizontal="right"/>
      <protection/>
    </xf>
    <xf numFmtId="20" fontId="12" fillId="0" borderId="44" xfId="0" applyNumberFormat="1" applyFont="1" applyBorder="1" applyAlignment="1" applyProtection="1">
      <alignment/>
      <protection locked="0"/>
    </xf>
    <xf numFmtId="20" fontId="12" fillId="0" borderId="45" xfId="0" applyNumberFormat="1" applyFont="1" applyBorder="1" applyAlignment="1" applyProtection="1">
      <alignment/>
      <protection locked="0"/>
    </xf>
    <xf numFmtId="2" fontId="12" fillId="37" borderId="46" xfId="0" applyNumberFormat="1" applyFont="1" applyFill="1" applyBorder="1" applyAlignment="1" applyProtection="1">
      <alignment/>
      <protection/>
    </xf>
    <xf numFmtId="2" fontId="12" fillId="0" borderId="44" xfId="0" applyNumberFormat="1" applyFont="1" applyBorder="1" applyAlignment="1" applyProtection="1">
      <alignment horizontal="center"/>
      <protection locked="0"/>
    </xf>
    <xf numFmtId="2" fontId="12" fillId="0" borderId="46" xfId="0" applyNumberFormat="1" applyFont="1" applyBorder="1" applyAlignment="1" applyProtection="1">
      <alignment/>
      <protection locked="0"/>
    </xf>
    <xf numFmtId="2" fontId="12" fillId="37" borderId="42" xfId="0" applyNumberFormat="1" applyFont="1" applyFill="1" applyBorder="1" applyAlignment="1" applyProtection="1">
      <alignment/>
      <protection/>
    </xf>
    <xf numFmtId="202" fontId="61" fillId="2" borderId="42" xfId="0" applyNumberFormat="1" applyFont="1" applyFill="1" applyBorder="1" applyAlignment="1" applyProtection="1">
      <alignment/>
      <protection/>
    </xf>
    <xf numFmtId="192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Font="1" applyFill="1" applyBorder="1" applyAlignment="1" applyProtection="1">
      <alignment/>
      <protection/>
    </xf>
    <xf numFmtId="2" fontId="17" fillId="37" borderId="48" xfId="0" applyNumberFormat="1" applyFont="1" applyFill="1" applyBorder="1" applyAlignment="1" applyProtection="1">
      <alignment horizontal="right"/>
      <protection/>
    </xf>
    <xf numFmtId="0" fontId="17" fillId="37" borderId="49" xfId="0" applyFont="1" applyFill="1" applyBorder="1" applyAlignment="1" applyProtection="1">
      <alignment/>
      <protection/>
    </xf>
    <xf numFmtId="0" fontId="17" fillId="37" borderId="50" xfId="0" applyFont="1" applyFill="1" applyBorder="1" applyAlignment="1" applyProtection="1">
      <alignment/>
      <protection/>
    </xf>
    <xf numFmtId="2" fontId="17" fillId="37" borderId="51" xfId="0" applyNumberFormat="1" applyFont="1" applyFill="1" applyBorder="1" applyAlignment="1" applyProtection="1">
      <alignment/>
      <protection/>
    </xf>
    <xf numFmtId="2" fontId="17" fillId="37" borderId="49" xfId="0" applyNumberFormat="1" applyFont="1" applyFill="1" applyBorder="1" applyAlignment="1" applyProtection="1">
      <alignment/>
      <protection/>
    </xf>
    <xf numFmtId="2" fontId="17" fillId="37" borderId="47" xfId="0" applyNumberFormat="1" applyFont="1" applyFill="1" applyBorder="1" applyAlignment="1" applyProtection="1">
      <alignment/>
      <protection/>
    </xf>
    <xf numFmtId="202" fontId="17" fillId="2" borderId="47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92" fontId="1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2" fontId="12" fillId="0" borderId="46" xfId="0" applyNumberFormat="1" applyFont="1" applyBorder="1" applyAlignment="1" applyProtection="1">
      <alignment horizontal="right"/>
      <protection locked="0"/>
    </xf>
    <xf numFmtId="0" fontId="17" fillId="36" borderId="52" xfId="0" applyNumberFormat="1" applyFont="1" applyFill="1" applyBorder="1" applyAlignment="1" applyProtection="1">
      <alignment horizontal="left"/>
      <protection/>
    </xf>
    <xf numFmtId="172" fontId="17" fillId="36" borderId="52" xfId="0" applyNumberFormat="1" applyFont="1" applyFill="1" applyBorder="1" applyAlignment="1" applyProtection="1">
      <alignment horizontal="left"/>
      <protection/>
    </xf>
    <xf numFmtId="0" fontId="17" fillId="36" borderId="52" xfId="0" applyFont="1" applyFill="1" applyBorder="1" applyAlignment="1" applyProtection="1">
      <alignment horizontal="left"/>
      <protection/>
    </xf>
    <xf numFmtId="0" fontId="17" fillId="36" borderId="53" xfId="0" applyFont="1" applyFill="1" applyBorder="1" applyAlignment="1" applyProtection="1">
      <alignment horizontal="left"/>
      <protection/>
    </xf>
    <xf numFmtId="0" fontId="12" fillId="36" borderId="5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Continuous"/>
      <protection/>
    </xf>
    <xf numFmtId="0" fontId="12" fillId="36" borderId="55" xfId="0" applyFont="1" applyFill="1" applyBorder="1" applyAlignment="1" applyProtection="1">
      <alignment horizontal="center"/>
      <protection/>
    </xf>
    <xf numFmtId="0" fontId="12" fillId="36" borderId="55" xfId="0" applyFont="1" applyFill="1" applyBorder="1" applyAlignment="1" applyProtection="1">
      <alignment horizontal="centerContinuous"/>
      <protection/>
    </xf>
    <xf numFmtId="0" fontId="12" fillId="36" borderId="52" xfId="0" applyFont="1" applyFill="1" applyBorder="1" applyAlignment="1" applyProtection="1">
      <alignment horizontal="center"/>
      <protection/>
    </xf>
    <xf numFmtId="0" fontId="17" fillId="36" borderId="56" xfId="0" applyNumberFormat="1" applyFont="1" applyFill="1" applyBorder="1" applyAlignment="1" applyProtection="1">
      <alignment horizontal="left"/>
      <protection/>
    </xf>
    <xf numFmtId="172" fontId="17" fillId="36" borderId="56" xfId="0" applyNumberFormat="1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left"/>
      <protection/>
    </xf>
    <xf numFmtId="0" fontId="12" fillId="35" borderId="56" xfId="0" applyFont="1" applyFill="1" applyBorder="1" applyAlignment="1" applyProtection="1">
      <alignment horizontal="left"/>
      <protection/>
    </xf>
    <xf numFmtId="0" fontId="17" fillId="36" borderId="28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12" fillId="36" borderId="29" xfId="0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center"/>
      <protection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5" fillId="2" borderId="57" xfId="0" applyFont="1" applyFill="1" applyBorder="1" applyAlignment="1" applyProtection="1">
      <alignment horizontal="center"/>
      <protection/>
    </xf>
    <xf numFmtId="4" fontId="16" fillId="0" borderId="0" xfId="0" applyNumberFormat="1" applyFont="1" applyAlignment="1" applyProtection="1">
      <alignment/>
      <protection/>
    </xf>
    <xf numFmtId="0" fontId="15" fillId="2" borderId="58" xfId="0" applyFont="1" applyFill="1" applyBorder="1" applyAlignment="1" applyProtection="1">
      <alignment horizontal="center"/>
      <protection/>
    </xf>
    <xf numFmtId="0" fontId="15" fillId="2" borderId="59" xfId="0" applyFont="1" applyFill="1" applyBorder="1" applyAlignment="1" applyProtection="1">
      <alignment horizontal="center"/>
      <protection/>
    </xf>
    <xf numFmtId="0" fontId="15" fillId="38" borderId="60" xfId="0" applyFont="1" applyFill="1" applyBorder="1" applyAlignment="1" applyProtection="1">
      <alignment/>
      <protection/>
    </xf>
    <xf numFmtId="2" fontId="15" fillId="38" borderId="60" xfId="0" applyNumberFormat="1" applyFont="1" applyFill="1" applyBorder="1" applyAlignment="1" applyProtection="1">
      <alignment/>
      <protection/>
    </xf>
    <xf numFmtId="199" fontId="16" fillId="0" borderId="61" xfId="0" applyNumberFormat="1" applyFont="1" applyBorder="1" applyAlignment="1" applyProtection="1">
      <alignment/>
      <protection/>
    </xf>
    <xf numFmtId="199" fontId="16" fillId="0" borderId="61" xfId="0" applyNumberFormat="1" applyFont="1" applyBorder="1" applyAlignment="1">
      <alignment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1" fontId="18" fillId="0" borderId="0" xfId="0" applyNumberFormat="1" applyFont="1" applyFill="1" applyAlignment="1" applyProtection="1">
      <alignment/>
      <protection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184" fontId="16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20" fontId="7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9" fontId="18" fillId="37" borderId="62" xfId="0" applyNumberFormat="1" applyFont="1" applyFill="1" applyBorder="1" applyAlignment="1" applyProtection="1">
      <alignment horizontal="left" indent="1"/>
      <protection/>
    </xf>
    <xf numFmtId="49" fontId="18" fillId="37" borderId="37" xfId="0" applyNumberFormat="1" applyFont="1" applyFill="1" applyBorder="1" applyAlignment="1" applyProtection="1">
      <alignment horizontal="left" indent="1"/>
      <protection/>
    </xf>
    <xf numFmtId="49" fontId="18" fillId="37" borderId="63" xfId="0" applyNumberFormat="1" applyFont="1" applyFill="1" applyBorder="1" applyAlignment="1" applyProtection="1">
      <alignment horizontal="left" indent="1"/>
      <protection/>
    </xf>
    <xf numFmtId="49" fontId="18" fillId="37" borderId="42" xfId="0" applyNumberFormat="1" applyFont="1" applyFill="1" applyBorder="1" applyAlignment="1" applyProtection="1">
      <alignment horizontal="left" indent="1"/>
      <protection/>
    </xf>
    <xf numFmtId="43" fontId="7" fillId="0" borderId="62" xfId="0" applyNumberFormat="1" applyFont="1" applyBorder="1" applyAlignment="1" applyProtection="1">
      <alignment/>
      <protection/>
    </xf>
    <xf numFmtId="43" fontId="18" fillId="2" borderId="62" xfId="0" applyNumberFormat="1" applyFont="1" applyFill="1" applyBorder="1" applyAlignment="1" applyProtection="1">
      <alignment/>
      <protection/>
    </xf>
    <xf numFmtId="43" fontId="18" fillId="2" borderId="4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 locked="0"/>
    </xf>
    <xf numFmtId="43" fontId="7" fillId="0" borderId="52" xfId="0" applyNumberFormat="1" applyFont="1" applyBorder="1" applyAlignment="1" applyProtection="1">
      <alignment/>
      <protection/>
    </xf>
    <xf numFmtId="43" fontId="7" fillId="0" borderId="32" xfId="0" applyNumberFormat="1" applyFont="1" applyFill="1" applyBorder="1" applyAlignment="1" applyProtection="1">
      <alignment/>
      <protection locked="0"/>
    </xf>
    <xf numFmtId="43" fontId="7" fillId="0" borderId="37" xfId="0" applyNumberFormat="1" applyFont="1" applyFill="1" applyBorder="1" applyAlignment="1" applyProtection="1">
      <alignment/>
      <protection locked="0"/>
    </xf>
    <xf numFmtId="43" fontId="7" fillId="0" borderId="42" xfId="0" applyNumberFormat="1" applyFont="1" applyFill="1" applyBorder="1" applyAlignment="1" applyProtection="1">
      <alignment/>
      <protection locked="0"/>
    </xf>
    <xf numFmtId="0" fontId="18" fillId="39" borderId="64" xfId="0" applyFont="1" applyFill="1" applyBorder="1" applyAlignment="1" applyProtection="1">
      <alignment horizontal="left" indent="1"/>
      <protection locked="0"/>
    </xf>
    <xf numFmtId="43" fontId="18" fillId="39" borderId="64" xfId="0" applyNumberFormat="1" applyFont="1" applyFill="1" applyBorder="1" applyAlignment="1" applyProtection="1">
      <alignment horizontal="right"/>
      <protection locked="0"/>
    </xf>
    <xf numFmtId="43" fontId="18" fillId="39" borderId="65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Alignment="1" applyProtection="1">
      <alignment/>
      <protection/>
    </xf>
    <xf numFmtId="43" fontId="12" fillId="0" borderId="0" xfId="0" applyNumberFormat="1" applyFont="1" applyAlignment="1" applyProtection="1">
      <alignment/>
      <protection/>
    </xf>
    <xf numFmtId="0" fontId="8" fillId="34" borderId="66" xfId="0" applyFont="1" applyFill="1" applyBorder="1" applyAlignment="1" applyProtection="1">
      <alignment/>
      <protection/>
    </xf>
    <xf numFmtId="0" fontId="10" fillId="34" borderId="67" xfId="0" applyFont="1" applyFill="1" applyBorder="1" applyAlignment="1" applyProtection="1">
      <alignment/>
      <protection/>
    </xf>
    <xf numFmtId="14" fontId="7" fillId="34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19" fillId="35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" fontId="16" fillId="37" borderId="58" xfId="0" applyNumberFormat="1" applyFont="1" applyFill="1" applyBorder="1" applyAlignment="1" applyProtection="1">
      <alignment/>
      <protection/>
    </xf>
    <xf numFmtId="4" fontId="16" fillId="0" borderId="58" xfId="0" applyNumberFormat="1" applyFont="1" applyBorder="1" applyAlignment="1">
      <alignment/>
    </xf>
    <xf numFmtId="14" fontId="16" fillId="34" borderId="67" xfId="0" applyNumberFormat="1" applyFont="1" applyFill="1" applyBorder="1" applyAlignment="1" applyProtection="1">
      <alignment horizontal="right"/>
      <protection/>
    </xf>
    <xf numFmtId="0" fontId="21" fillId="0" borderId="67" xfId="0" applyFont="1" applyBorder="1" applyAlignment="1">
      <alignment horizontal="right"/>
    </xf>
    <xf numFmtId="0" fontId="21" fillId="0" borderId="68" xfId="0" applyFont="1" applyBorder="1" applyAlignment="1">
      <alignment horizontal="right"/>
    </xf>
    <xf numFmtId="4" fontId="16" fillId="37" borderId="59" xfId="0" applyNumberFormat="1" applyFont="1" applyFill="1" applyBorder="1" applyAlignment="1" applyProtection="1">
      <alignment/>
      <protection/>
    </xf>
    <xf numFmtId="4" fontId="16" fillId="0" borderId="59" xfId="0" applyNumberFormat="1" applyFont="1" applyBorder="1" applyAlignment="1">
      <alignment/>
    </xf>
    <xf numFmtId="4" fontId="15" fillId="38" borderId="60" xfId="0" applyNumberFormat="1" applyFont="1" applyFill="1" applyBorder="1" applyAlignment="1" applyProtection="1">
      <alignment/>
      <protection/>
    </xf>
    <xf numFmtId="4" fontId="16" fillId="0" borderId="60" xfId="0" applyNumberFormat="1" applyFont="1" applyBorder="1" applyAlignment="1">
      <alignment/>
    </xf>
    <xf numFmtId="173" fontId="19" fillId="35" borderId="0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4" fontId="16" fillId="7" borderId="57" xfId="0" applyNumberFormat="1" applyFont="1" applyFill="1" applyBorder="1" applyAlignment="1" applyProtection="1">
      <alignment/>
      <protection locked="0"/>
    </xf>
    <xf numFmtId="4" fontId="16" fillId="0" borderId="57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7"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bottom style="thin">
          <color rgb="FF000000"/>
        </bottom>
      </border>
    </dxf>
    <dxf>
      <fill>
        <patternFill>
          <bgColor rgb="FFC0C0C0"/>
        </patternFill>
      </fill>
      <border>
        <top style="thin"/>
        <bottom style="thin">
          <color rgb="FFFFFFFF"/>
        </bottom>
      </border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9"/>
          <c:w val="0.98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v>Soll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Jahresübersicht!$C$21:$D$55</c:f>
              <c:multiLvlStrCache/>
            </c:multiLvlStrRef>
          </c:cat>
          <c:val>
            <c:numRef>
              <c:f>Jahresübersicht!$E$21:$E$55</c:f>
              <c:numCache/>
            </c:numRef>
          </c:val>
        </c:ser>
        <c:ser>
          <c:idx val="1"/>
          <c:order val="1"/>
          <c:tx>
            <c:v>Präsent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Jahresübersicht!$F$21:$F$55</c:f>
              <c:numCache/>
            </c:numRef>
          </c:val>
        </c:ser>
        <c:ser>
          <c:idx val="2"/>
          <c:order val="2"/>
          <c:tx>
            <c:v>Entschuldig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Jahresübersicht!$G$21:$G$55</c:f>
              <c:numCache/>
            </c:numRef>
          </c:val>
        </c:ser>
        <c:overlap val="100"/>
        <c:gapWidth val="30"/>
        <c:axId val="5707938"/>
        <c:axId val="51371443"/>
      </c:barChart>
      <c:catAx>
        <c:axId val="5707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938"/>
        <c:crossesAt val="1"/>
        <c:crossBetween val="between"/>
        <c:dispUnits/>
      </c:valAx>
      <c:spPr>
        <a:noFill/>
        <a:ln w="12700">
          <a:solidFill>
            <a:srgbClr val="424242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3775"/>
          <c:w val="0.255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Aug!$W$6:$W$36</c:f>
              <c:numCache/>
            </c:numRef>
          </c:val>
        </c:ser>
        <c:gapWidth val="60"/>
        <c:axId val="56402204"/>
        <c:axId val="37857789"/>
      </c:barChart>
      <c:catAx>
        <c:axId val="564022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2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Sep!$W$6:$W$36</c:f>
              <c:numCache/>
            </c:numRef>
          </c:val>
        </c:ser>
        <c:gapWidth val="60"/>
        <c:axId val="5175782"/>
        <c:axId val="46582039"/>
      </c:barChart>
      <c:catAx>
        <c:axId val="5175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675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Okt!$W$6:$W$36</c:f>
              <c:numCache/>
            </c:numRef>
          </c:val>
        </c:ser>
        <c:gapWidth val="60"/>
        <c:axId val="16585168"/>
        <c:axId val="15048785"/>
      </c:barChart>
      <c:catAx>
        <c:axId val="16585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8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75"/>
          <c:w val="0.986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Nov!$W$6:$W$36</c:f>
              <c:numCache/>
            </c:numRef>
          </c:val>
        </c:ser>
        <c:gapWidth val="60"/>
        <c:axId val="1221338"/>
        <c:axId val="10992043"/>
      </c:barChart>
      <c:catAx>
        <c:axId val="12213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Dez!$W$6:$W$36</c:f>
              <c:numCache/>
            </c:numRef>
          </c:val>
        </c:ser>
        <c:gapWidth val="60"/>
        <c:axId val="31819524"/>
        <c:axId val="17940261"/>
      </c:barChart>
      <c:catAx>
        <c:axId val="31819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25"/>
          <c:w val="0.98"/>
          <c:h val="0.9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Jahresübersicht!$I$6</c:f>
              <c:strCache>
                <c:ptCount val="1"/>
                <c:pt idx="0">
                  <c:v>Veränd. +/-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Jahresübersicht!$C$7:$C$18</c:f>
              <c:strCache/>
            </c:strRef>
          </c:cat>
          <c:val>
            <c:numRef>
              <c:f>Jahresübersicht!$I$7:$I$18</c:f>
              <c:numCache/>
            </c:numRef>
          </c:val>
        </c:ser>
        <c:gapWidth val="330"/>
        <c:axId val="59689804"/>
        <c:axId val="337325"/>
      </c:barChart>
      <c:lineChart>
        <c:grouping val="standard"/>
        <c:varyColors val="0"/>
        <c:ser>
          <c:idx val="0"/>
          <c:order val="0"/>
          <c:tx>
            <c:v>Saldo Ueberzeit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Jahresübersicht!$C$7:$C$18</c:f>
              <c:strCache/>
            </c:strRef>
          </c:cat>
          <c:val>
            <c:numRef>
              <c:f>Jahresübersicht!$H$7:$H$18</c:f>
              <c:numCache/>
            </c:numRef>
          </c:val>
          <c:smooth val="0"/>
        </c:ser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9689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2"/>
          <c:w val="0.308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Jan!$B$6:$B$36</c:f>
              <c:strCache>
                <c:ptCount val="1"/>
                <c:pt idx="0">
                  <c:v>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Jan!$W$6:$W$36</c:f>
              <c:numCache/>
            </c:numRef>
          </c:val>
        </c:ser>
        <c:gapWidth val="60"/>
        <c:axId val="3035926"/>
        <c:axId val="27323335"/>
      </c:barChart>
      <c:catAx>
        <c:axId val="3035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5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Feb!$B$6:$B$36</c:f>
              <c:strCache>
                <c:ptCount val="1"/>
                <c:pt idx="0">
                  <c:v>01. 02. 03. 04. 05. 06. 07. 08. 09. 10. 11. 12. 13. 14. 15. 16. 17. 18. 19. 20. 21. 22. 23. 24. 25. 26. 27. 28. 29.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Feb!$W$6:$W$36</c:f>
              <c:numCache/>
            </c:numRef>
          </c:val>
        </c:ser>
        <c:gapWidth val="60"/>
        <c:axId val="44583424"/>
        <c:axId val="65706497"/>
      </c:barChart>
      <c:catAx>
        <c:axId val="44583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2"/>
          <c:w val="0.986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Mär!$B$6:$B$36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Mär!$W$6:$W$36</c:f>
              <c:numCache/>
            </c:numRef>
          </c:val>
        </c:ser>
        <c:gapWidth val="60"/>
        <c:axId val="54487562"/>
        <c:axId val="20626011"/>
      </c:barChart>
      <c:catAx>
        <c:axId val="54487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Apr!$W$6:$W$36</c:f>
              <c:numCache/>
            </c:numRef>
          </c:val>
        </c:ser>
        <c:gapWidth val="60"/>
        <c:axId val="51416372"/>
        <c:axId val="60094165"/>
      </c:barChart>
      <c:catAx>
        <c:axId val="514163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Mai!$W$6:$W$36</c:f>
              <c:numCache/>
            </c:numRef>
          </c:val>
        </c:ser>
        <c:gapWidth val="60"/>
        <c:axId val="3976574"/>
        <c:axId val="35789167"/>
      </c:barChart>
      <c:catAx>
        <c:axId val="3976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825"/>
          <c:w val="0.986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Jun!$W$6:$W$36</c:f>
              <c:numCache/>
            </c:numRef>
          </c:val>
        </c:ser>
        <c:gapWidth val="60"/>
        <c:axId val="53667048"/>
        <c:axId val="13241385"/>
      </c:barChart>
      <c:catAx>
        <c:axId val="53667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Jul!$W$6:$W$36</c:f>
              <c:numCache/>
            </c:numRef>
          </c:val>
        </c:ser>
        <c:gapWidth val="60"/>
        <c:axId val="52063602"/>
        <c:axId val="65919235"/>
      </c:barChart>
      <c:catAx>
        <c:axId val="520636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" name="Diagramm 4"/>
        <xdr:cNvGraphicFramePr/>
      </xdr:nvGraphicFramePr>
      <xdr:xfrm>
        <a:off x="28575" y="4314825"/>
        <a:ext cx="7124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10</xdr:col>
      <xdr:colOff>0</xdr:colOff>
      <xdr:row>71</xdr:row>
      <xdr:rowOff>161925</xdr:rowOff>
    </xdr:to>
    <xdr:graphicFrame>
      <xdr:nvGraphicFramePr>
        <xdr:cNvPr id="2" name="Diagramm 5"/>
        <xdr:cNvGraphicFramePr/>
      </xdr:nvGraphicFramePr>
      <xdr:xfrm>
        <a:off x="28575" y="8315325"/>
        <a:ext cx="7124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85725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43625" y="24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2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G36"/>
  <sheetViews>
    <sheetView zoomScale="95" zoomScaleNormal="95" zoomScalePageLayoutView="0" workbookViewId="0" topLeftCell="A1">
      <selection activeCell="D7" sqref="D7"/>
    </sheetView>
  </sheetViews>
  <sheetFormatPr defaultColWidth="0" defaultRowHeight="12.75" zeroHeight="1"/>
  <cols>
    <col min="1" max="1" width="3.140625" style="1" customWidth="1"/>
    <col min="2" max="2" width="20.00390625" style="1" customWidth="1"/>
    <col min="3" max="3" width="11.140625" style="1" customWidth="1"/>
    <col min="4" max="4" width="12.57421875" style="1" customWidth="1"/>
    <col min="5" max="5" width="12.7109375" style="1" bestFit="1" customWidth="1"/>
    <col min="6" max="6" width="12.00390625" style="1" customWidth="1"/>
    <col min="7" max="7" width="7.28125" style="1" customWidth="1"/>
    <col min="8" max="16384" width="11.421875" style="1" hidden="1" customWidth="1"/>
  </cols>
  <sheetData>
    <row r="1" ht="6.75" customHeight="1"/>
    <row r="2" spans="2:5" ht="18" customHeight="1" thickBot="1">
      <c r="B2" s="2" t="s">
        <v>2</v>
      </c>
      <c r="C2" s="3"/>
      <c r="D2" s="3"/>
      <c r="E2" s="3"/>
    </row>
    <row r="3" spans="2:6" ht="18" customHeight="1" thickBot="1">
      <c r="B3" s="1" t="s">
        <v>4</v>
      </c>
      <c r="C3" s="4">
        <v>2016</v>
      </c>
      <c r="D3" s="5" t="s">
        <v>48</v>
      </c>
      <c r="E3" s="6" t="s">
        <v>51</v>
      </c>
      <c r="F3" s="7"/>
    </row>
    <row r="4" spans="2:5" ht="18" customHeight="1" thickBot="1">
      <c r="B4" s="1" t="s">
        <v>3</v>
      </c>
      <c r="C4" s="4" t="s">
        <v>60</v>
      </c>
      <c r="D4" s="8"/>
      <c r="E4" s="3"/>
    </row>
    <row r="5" spans="2:5" ht="18" customHeight="1" thickBot="1">
      <c r="B5" s="1" t="s">
        <v>7</v>
      </c>
      <c r="C5" s="9">
        <v>1</v>
      </c>
      <c r="D5" s="10"/>
      <c r="E5" s="3"/>
    </row>
    <row r="6" spans="2:5" ht="18" customHeight="1" thickBot="1">
      <c r="B6" s="1" t="s">
        <v>8</v>
      </c>
      <c r="C6" s="11">
        <v>8</v>
      </c>
      <c r="D6" s="3"/>
      <c r="E6" s="3"/>
    </row>
    <row r="7" spans="2:6" ht="18" customHeight="1" thickBot="1">
      <c r="B7" s="1" t="s">
        <v>9</v>
      </c>
      <c r="C7" s="12">
        <v>42376</v>
      </c>
      <c r="D7" s="12"/>
      <c r="E7" s="13">
        <f>IF(C7="",DATEVALUE("01.01.1900"),C7)</f>
        <v>42376</v>
      </c>
      <c r="F7" s="13">
        <f>IF(D7="",DATEVALUE("31.12.2100"),D7)</f>
        <v>73415</v>
      </c>
    </row>
    <row r="8" spans="2:5" ht="15" customHeight="1">
      <c r="B8" s="3"/>
      <c r="C8" s="14"/>
      <c r="D8" s="3"/>
      <c r="E8" s="3"/>
    </row>
    <row r="9" spans="2:7" ht="15" customHeight="1" thickBot="1">
      <c r="B9" s="3" t="s">
        <v>6</v>
      </c>
      <c r="C9" s="3" t="s">
        <v>30</v>
      </c>
      <c r="D9" s="3" t="s">
        <v>42</v>
      </c>
      <c r="E9" s="15" t="s">
        <v>31</v>
      </c>
      <c r="F9" s="15"/>
      <c r="G9" s="3"/>
    </row>
    <row r="10" spans="1:7" ht="15" customHeight="1" thickBot="1">
      <c r="A10" s="16"/>
      <c r="B10" s="17" t="s">
        <v>32</v>
      </c>
      <c r="C10" s="18">
        <v>8</v>
      </c>
      <c r="D10" s="19" t="b">
        <v>1</v>
      </c>
      <c r="E10" s="20">
        <v>8</v>
      </c>
      <c r="F10" s="21"/>
      <c r="G10" s="21"/>
    </row>
    <row r="11" spans="1:7" ht="15" customHeight="1" thickBot="1">
      <c r="A11" s="16"/>
      <c r="B11" s="17" t="s">
        <v>33</v>
      </c>
      <c r="C11" s="18">
        <v>8</v>
      </c>
      <c r="D11" s="19" t="b">
        <v>1</v>
      </c>
      <c r="E11" s="20">
        <v>8</v>
      </c>
      <c r="F11" s="21"/>
      <c r="G11" s="21"/>
    </row>
    <row r="12" spans="1:7" ht="15" customHeight="1" thickBot="1">
      <c r="A12" s="16"/>
      <c r="B12" s="17" t="s">
        <v>34</v>
      </c>
      <c r="C12" s="18">
        <v>8</v>
      </c>
      <c r="D12" s="19" t="b">
        <v>1</v>
      </c>
      <c r="E12" s="20">
        <v>8</v>
      </c>
      <c r="F12" s="21"/>
      <c r="G12" s="21"/>
    </row>
    <row r="13" spans="1:7" ht="15" customHeight="1" thickBot="1">
      <c r="A13" s="16"/>
      <c r="B13" s="17" t="s">
        <v>35</v>
      </c>
      <c r="C13" s="18">
        <v>8</v>
      </c>
      <c r="D13" s="19" t="b">
        <v>1</v>
      </c>
      <c r="E13" s="20">
        <v>8</v>
      </c>
      <c r="F13" s="21"/>
      <c r="G13" s="21"/>
    </row>
    <row r="14" spans="1:7" ht="15" customHeight="1" thickBot="1">
      <c r="A14" s="16"/>
      <c r="B14" s="17" t="s">
        <v>36</v>
      </c>
      <c r="C14" s="18">
        <v>8</v>
      </c>
      <c r="D14" s="19" t="b">
        <v>1</v>
      </c>
      <c r="E14" s="20">
        <v>8</v>
      </c>
      <c r="F14" s="21"/>
      <c r="G14" s="21"/>
    </row>
    <row r="15" spans="1:7" ht="15" customHeight="1" thickBot="1">
      <c r="A15" s="16"/>
      <c r="B15" s="17" t="s">
        <v>37</v>
      </c>
      <c r="C15" s="18">
        <v>0</v>
      </c>
      <c r="D15" s="19" t="b">
        <v>0</v>
      </c>
      <c r="E15" s="20">
        <v>0</v>
      </c>
      <c r="F15" s="21"/>
      <c r="G15" s="21"/>
    </row>
    <row r="16" spans="1:7" ht="15" customHeight="1">
      <c r="A16" s="16"/>
      <c r="B16" s="17" t="s">
        <v>38</v>
      </c>
      <c r="C16" s="18">
        <v>0</v>
      </c>
      <c r="D16" s="22" t="b">
        <v>0</v>
      </c>
      <c r="E16" s="23">
        <v>0</v>
      </c>
      <c r="F16" s="21"/>
      <c r="G16" s="21"/>
    </row>
    <row r="17" spans="2:7" ht="15" customHeight="1">
      <c r="B17" s="24" t="s">
        <v>29</v>
      </c>
      <c r="C17" s="25">
        <f>SUM(C10:C16)</f>
        <v>40</v>
      </c>
      <c r="D17" s="25"/>
      <c r="E17" s="26">
        <f>SUM(E10:E16)</f>
        <v>40</v>
      </c>
      <c r="F17" s="25"/>
      <c r="G17" s="25"/>
    </row>
    <row r="18" ht="15" customHeight="1"/>
    <row r="19" ht="15" customHeight="1"/>
    <row r="20" spans="2:5" ht="17.25" thickBot="1">
      <c r="B20" s="27" t="s">
        <v>5</v>
      </c>
      <c r="C20" s="27"/>
      <c r="D20" s="28" t="s">
        <v>10</v>
      </c>
      <c r="E20" s="29"/>
    </row>
    <row r="21" spans="1:5" ht="17.25" thickBot="1">
      <c r="A21" s="16">
        <v>20</v>
      </c>
      <c r="B21" s="30" t="s">
        <v>12</v>
      </c>
      <c r="C21" s="31">
        <f aca="true" t="shared" si="0" ref="C21:C36">IF(B21&lt;&gt;"",DATEVALUE(B21&amp;Jahr),"")</f>
        <v>42370</v>
      </c>
      <c r="D21" s="32" t="s">
        <v>11</v>
      </c>
      <c r="E21" s="33"/>
    </row>
    <row r="22" spans="1:5" ht="17.25" thickBot="1">
      <c r="A22" s="16">
        <v>21</v>
      </c>
      <c r="B22" s="30" t="s">
        <v>14</v>
      </c>
      <c r="C22" s="31">
        <f t="shared" si="0"/>
        <v>42371</v>
      </c>
      <c r="D22" s="32" t="s">
        <v>13</v>
      </c>
      <c r="E22" s="33"/>
    </row>
    <row r="23" spans="1:5" ht="17.25" thickBot="1">
      <c r="A23" s="16">
        <v>22</v>
      </c>
      <c r="B23" s="30" t="s">
        <v>68</v>
      </c>
      <c r="C23" s="31">
        <f t="shared" si="0"/>
        <v>42454</v>
      </c>
      <c r="D23" s="32" t="s">
        <v>15</v>
      </c>
      <c r="E23" s="33"/>
    </row>
    <row r="24" spans="1:5" ht="17.25" thickBot="1">
      <c r="A24" s="16">
        <v>23</v>
      </c>
      <c r="B24" s="30" t="s">
        <v>69</v>
      </c>
      <c r="C24" s="31">
        <f t="shared" si="0"/>
        <v>42456</v>
      </c>
      <c r="D24" s="32" t="s">
        <v>16</v>
      </c>
      <c r="E24" s="33"/>
    </row>
    <row r="25" spans="1:5" ht="17.25" thickBot="1">
      <c r="A25" s="16">
        <v>24</v>
      </c>
      <c r="B25" s="30" t="s">
        <v>70</v>
      </c>
      <c r="C25" s="31">
        <f t="shared" si="0"/>
        <v>42457</v>
      </c>
      <c r="D25" s="32" t="s">
        <v>17</v>
      </c>
      <c r="E25" s="33"/>
    </row>
    <row r="26" spans="1:5" ht="17.25" thickBot="1">
      <c r="A26" s="16">
        <v>25</v>
      </c>
      <c r="B26" s="30" t="s">
        <v>19</v>
      </c>
      <c r="C26" s="31">
        <f t="shared" si="0"/>
        <v>42491</v>
      </c>
      <c r="D26" s="32" t="s">
        <v>18</v>
      </c>
      <c r="E26" s="33"/>
    </row>
    <row r="27" spans="1:5" ht="17.25" thickBot="1">
      <c r="A27" s="16">
        <v>26</v>
      </c>
      <c r="B27" s="30" t="s">
        <v>71</v>
      </c>
      <c r="C27" s="31">
        <f t="shared" si="0"/>
        <v>42495</v>
      </c>
      <c r="D27" s="32" t="s">
        <v>20</v>
      </c>
      <c r="E27" s="33"/>
    </row>
    <row r="28" spans="1:5" ht="17.25" thickBot="1">
      <c r="A28" s="16">
        <v>27</v>
      </c>
      <c r="B28" s="30" t="s">
        <v>72</v>
      </c>
      <c r="C28" s="31">
        <f t="shared" si="0"/>
        <v>42505</v>
      </c>
      <c r="D28" s="32" t="s">
        <v>21</v>
      </c>
      <c r="E28" s="33"/>
    </row>
    <row r="29" spans="1:5" ht="17.25" thickBot="1">
      <c r="A29" s="16">
        <v>28</v>
      </c>
      <c r="B29" s="30" t="s">
        <v>73</v>
      </c>
      <c r="C29" s="31">
        <f t="shared" si="0"/>
        <v>42506</v>
      </c>
      <c r="D29" s="32" t="s">
        <v>22</v>
      </c>
      <c r="E29" s="33"/>
    </row>
    <row r="30" spans="1:5" ht="17.25" thickBot="1">
      <c r="A30" s="16">
        <v>29</v>
      </c>
      <c r="B30" s="30" t="s">
        <v>24</v>
      </c>
      <c r="C30" s="31">
        <f t="shared" si="0"/>
        <v>42583</v>
      </c>
      <c r="D30" s="32" t="s">
        <v>23</v>
      </c>
      <c r="E30" s="33"/>
    </row>
    <row r="31" spans="1:5" ht="17.25" thickBot="1">
      <c r="A31" s="16">
        <v>30</v>
      </c>
      <c r="B31" s="30" t="s">
        <v>26</v>
      </c>
      <c r="C31" s="31">
        <f t="shared" si="0"/>
        <v>42729</v>
      </c>
      <c r="D31" s="32" t="s">
        <v>25</v>
      </c>
      <c r="E31" s="33"/>
    </row>
    <row r="32" spans="1:5" ht="17.25" thickBot="1">
      <c r="A32" s="16">
        <v>31</v>
      </c>
      <c r="B32" s="34" t="s">
        <v>28</v>
      </c>
      <c r="C32" s="31">
        <f t="shared" si="0"/>
        <v>42730</v>
      </c>
      <c r="D32" s="32" t="s">
        <v>27</v>
      </c>
      <c r="E32" s="33"/>
    </row>
    <row r="33" spans="1:5" ht="18" thickBot="1" thickTop="1">
      <c r="A33" s="16">
        <v>32</v>
      </c>
      <c r="B33" s="34"/>
      <c r="C33" s="31">
        <f t="shared" si="0"/>
      </c>
      <c r="D33" s="32"/>
      <c r="E33" s="33"/>
    </row>
    <row r="34" spans="1:5" ht="18" thickBot="1" thickTop="1">
      <c r="A34" s="16">
        <v>33</v>
      </c>
      <c r="B34" s="35"/>
      <c r="C34" s="31">
        <f t="shared" si="0"/>
      </c>
      <c r="D34" s="32"/>
      <c r="E34" s="33"/>
    </row>
    <row r="35" spans="1:5" ht="18" thickBot="1" thickTop="1">
      <c r="A35" s="16">
        <v>34</v>
      </c>
      <c r="B35" s="35"/>
      <c r="C35" s="31">
        <f t="shared" si="0"/>
      </c>
      <c r="D35" s="32"/>
      <c r="E35" s="33"/>
    </row>
    <row r="36" spans="1:5" ht="17.25" thickTop="1">
      <c r="A36" s="16">
        <v>35</v>
      </c>
      <c r="B36" s="36"/>
      <c r="C36" s="37">
        <f t="shared" si="0"/>
      </c>
      <c r="D36" s="38"/>
      <c r="E36" s="39"/>
    </row>
    <row r="37" ht="15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 selectLockedCells="1"/>
  <printOptions horizontalCentered="1"/>
  <pageMargins left="0.24" right="0.19" top="0.984251968503937" bottom="0.5905511811023623" header="0" footer="0"/>
  <pageSetup fitToHeight="1" fitToWidth="1" horizontalDpi="600" verticalDpi="600" orientation="portrait" paperSize="9" r:id="rId2"/>
  <headerFooter alignWithMargins="0">
    <oddFooter>&amp;L&amp;6&amp;F&amp;R&amp;8&amp;D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8</v>
      </c>
      <c r="E3" s="48"/>
      <c r="F3" s="187">
        <f>DATEVALUE("1."&amp;B3&amp;"."&amp;Jahr)</f>
        <v>42583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42583</v>
      </c>
      <c r="C6" s="57">
        <f>F3</f>
        <v>42583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str">
        <f>VLOOKUP(C6,Parameter!$C$21:$D$36,2,FALSE)</f>
        <v>Bundesfeier</v>
      </c>
      <c r="H6" s="60" t="str">
        <f>IF(B6&lt;&gt;"",IF(ISNA(G6),VLOOKUP(F6,Parameter!$B$10:$E$16,4,FALSE),G6),"")</f>
        <v>Bundesfeier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42584</v>
      </c>
      <c r="C7" s="71">
        <f>C6+1</f>
        <v>42584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42585</v>
      </c>
      <c r="C8" s="71">
        <f aca="true" t="shared" si="5" ref="C8:C36">C7+1</f>
        <v>42585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42586</v>
      </c>
      <c r="C9" s="71">
        <f t="shared" si="5"/>
        <v>42586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42587</v>
      </c>
      <c r="C10" s="71">
        <f t="shared" si="5"/>
        <v>42587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42588</v>
      </c>
      <c r="C11" s="71">
        <f t="shared" si="5"/>
        <v>42588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42589</v>
      </c>
      <c r="C12" s="71">
        <f t="shared" si="5"/>
        <v>42589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42590</v>
      </c>
      <c r="C13" s="71">
        <f t="shared" si="5"/>
        <v>42590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42591</v>
      </c>
      <c r="C14" s="71">
        <f t="shared" si="5"/>
        <v>42591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42592</v>
      </c>
      <c r="C15" s="71">
        <f t="shared" si="5"/>
        <v>42592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42593</v>
      </c>
      <c r="C16" s="71">
        <f t="shared" si="5"/>
        <v>42593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42594</v>
      </c>
      <c r="C17" s="71">
        <f t="shared" si="5"/>
        <v>42594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42595</v>
      </c>
      <c r="C18" s="71">
        <f t="shared" si="5"/>
        <v>42595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42596</v>
      </c>
      <c r="C19" s="71">
        <f t="shared" si="5"/>
        <v>42596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42597</v>
      </c>
      <c r="C20" s="71">
        <f t="shared" si="5"/>
        <v>42597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42598</v>
      </c>
      <c r="C21" s="71">
        <f t="shared" si="5"/>
        <v>42598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42599</v>
      </c>
      <c r="C22" s="71">
        <f t="shared" si="5"/>
        <v>42599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42600</v>
      </c>
      <c r="C23" s="71">
        <f t="shared" si="5"/>
        <v>42600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42601</v>
      </c>
      <c r="C24" s="71">
        <f t="shared" si="5"/>
        <v>42601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42602</v>
      </c>
      <c r="C25" s="71">
        <f t="shared" si="5"/>
        <v>42602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42603</v>
      </c>
      <c r="C26" s="71">
        <f t="shared" si="5"/>
        <v>42603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42604</v>
      </c>
      <c r="C27" s="71">
        <f t="shared" si="5"/>
        <v>42604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42605</v>
      </c>
      <c r="C28" s="71">
        <f t="shared" si="5"/>
        <v>42605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42606</v>
      </c>
      <c r="C29" s="71">
        <f t="shared" si="5"/>
        <v>42606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42607</v>
      </c>
      <c r="C30" s="71">
        <f t="shared" si="5"/>
        <v>42607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42608</v>
      </c>
      <c r="C31" s="71">
        <f t="shared" si="5"/>
        <v>42608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42609</v>
      </c>
      <c r="C32" s="71">
        <f t="shared" si="5"/>
        <v>42609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42610</v>
      </c>
      <c r="C33" s="71">
        <f t="shared" si="5"/>
        <v>42610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42611</v>
      </c>
      <c r="C34" s="71">
        <f t="shared" si="5"/>
        <v>42611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42612</v>
      </c>
      <c r="C35" s="71">
        <f t="shared" si="5"/>
        <v>42612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42613</v>
      </c>
      <c r="C36" s="83">
        <f t="shared" si="5"/>
        <v>42613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Jul!V47</f>
        <v>-1100.666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-1276.666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6" dxfId="342" stopIfTrue="1">
      <formula>INDIRECT(ADDRESS(ROW(),4))=7</formula>
    </cfRule>
  </conditionalFormatting>
  <conditionalFormatting sqref="F6:F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H6:H36 Q6:Q36">
    <cfRule type="expression" priority="41" dxfId="343" stopIfTrue="1">
      <formula>INDIRECT(ADDRESS(ROW(),4))=7</formula>
    </cfRule>
    <cfRule type="expression" priority="42" dxfId="344" stopIfTrue="1">
      <formula>INDIRECT(ADDRESS(ROW(),4))=6</formula>
    </cfRule>
  </conditionalFormatting>
  <conditionalFormatting sqref="K6:L23 K29:L30 K34:L36">
    <cfRule type="expression" priority="25" dxfId="342" stopIfTrue="1">
      <formula>INDIRECT(ADDRESS(ROW(),4))=7</formula>
    </cfRule>
  </conditionalFormatting>
  <conditionalFormatting sqref="V6:V36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9</v>
      </c>
      <c r="E3" s="48"/>
      <c r="F3" s="187">
        <f>DATEVALUE("1."&amp;B3&amp;"."&amp;Jahr)</f>
        <v>42614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42614</v>
      </c>
      <c r="C6" s="57">
        <f>F3</f>
        <v>42614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42615</v>
      </c>
      <c r="C7" s="71">
        <f>C6+1</f>
        <v>42615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42616</v>
      </c>
      <c r="C8" s="71">
        <f aca="true" t="shared" si="5" ref="C8:C36">C7+1</f>
        <v>42616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42617</v>
      </c>
      <c r="C9" s="71">
        <f t="shared" si="5"/>
        <v>42617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42618</v>
      </c>
      <c r="C10" s="71">
        <f t="shared" si="5"/>
        <v>42618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42619</v>
      </c>
      <c r="C11" s="71">
        <f t="shared" si="5"/>
        <v>42619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42620</v>
      </c>
      <c r="C12" s="71">
        <f t="shared" si="5"/>
        <v>42620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42621</v>
      </c>
      <c r="C13" s="71">
        <f t="shared" si="5"/>
        <v>42621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42622</v>
      </c>
      <c r="C14" s="71">
        <f t="shared" si="5"/>
        <v>42622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42623</v>
      </c>
      <c r="C15" s="71">
        <f t="shared" si="5"/>
        <v>42623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42624</v>
      </c>
      <c r="C16" s="71">
        <f t="shared" si="5"/>
        <v>42624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42625</v>
      </c>
      <c r="C17" s="71">
        <f t="shared" si="5"/>
        <v>42625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42626</v>
      </c>
      <c r="C18" s="71">
        <f t="shared" si="5"/>
        <v>42626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42627</v>
      </c>
      <c r="C19" s="71">
        <f t="shared" si="5"/>
        <v>42627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42628</v>
      </c>
      <c r="C20" s="71">
        <f t="shared" si="5"/>
        <v>42628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42629</v>
      </c>
      <c r="C21" s="71">
        <f t="shared" si="5"/>
        <v>42629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42630</v>
      </c>
      <c r="C22" s="71">
        <f t="shared" si="5"/>
        <v>42630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42631</v>
      </c>
      <c r="C23" s="71">
        <f t="shared" si="5"/>
        <v>42631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42632</v>
      </c>
      <c r="C24" s="71">
        <f t="shared" si="5"/>
        <v>42632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42633</v>
      </c>
      <c r="C25" s="71">
        <f t="shared" si="5"/>
        <v>42633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42634</v>
      </c>
      <c r="C26" s="71">
        <f t="shared" si="5"/>
        <v>42634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42635</v>
      </c>
      <c r="C27" s="71">
        <f t="shared" si="5"/>
        <v>42635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42636</v>
      </c>
      <c r="C28" s="71">
        <f t="shared" si="5"/>
        <v>42636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42637</v>
      </c>
      <c r="C29" s="71">
        <f t="shared" si="5"/>
        <v>42637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42638</v>
      </c>
      <c r="C30" s="71">
        <f t="shared" si="5"/>
        <v>42638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42639</v>
      </c>
      <c r="C31" s="71">
        <f t="shared" si="5"/>
        <v>42639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42640</v>
      </c>
      <c r="C32" s="71">
        <f t="shared" si="5"/>
        <v>42640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42641</v>
      </c>
      <c r="C33" s="71">
        <f t="shared" si="5"/>
        <v>42641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42642</v>
      </c>
      <c r="C34" s="71">
        <f t="shared" si="5"/>
        <v>42642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42643</v>
      </c>
      <c r="C35" s="71">
        <f t="shared" si="5"/>
        <v>42643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42644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Aug!V47</f>
        <v>-1276.666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-1452.666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10</v>
      </c>
      <c r="E3" s="48"/>
      <c r="F3" s="187">
        <f>DATEVALUE("1."&amp;B3&amp;"."&amp;Jahr)</f>
        <v>42644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42644</v>
      </c>
      <c r="C6" s="57">
        <f>F3</f>
        <v>42644</v>
      </c>
      <c r="D6" s="57" t="b">
        <f ca="1">IF(C6&lt;TODAY(),TRUE,FALSE)</f>
        <v>0</v>
      </c>
      <c r="E6" s="58">
        <f>WEEKDAY(C6,2)</f>
        <v>6</v>
      </c>
      <c r="F6" s="59" t="str">
        <f>IF(E6&lt;&gt;0,CHOOSE(E6,"Mo","Di","Mi","Do","Fr","Sa","So"),"")</f>
        <v>Sa</v>
      </c>
      <c r="G6" s="59" t="e">
        <f>VLOOKUP(C6,Parameter!$C$21:$D$36,2,FALSE)</f>
        <v>#N/A</v>
      </c>
      <c r="H6" s="60">
        <f>IF(B6&lt;&gt;"",IF(ISNA(G6),VLOOKUP(F6,Parameter!$B$10:$E$16,4,FALSE),G6),"")</f>
        <v>0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42645</v>
      </c>
      <c r="C7" s="71">
        <f>C6+1</f>
        <v>42645</v>
      </c>
      <c r="D7" s="71" t="b">
        <f aca="true" ca="1" t="shared" si="1" ref="D7:D36">IF(C7&lt;TODAY(),TRUE,FALSE)</f>
        <v>0</v>
      </c>
      <c r="E7" s="72">
        <f>WEEKDAY(C7,2)</f>
        <v>7</v>
      </c>
      <c r="F7" s="73" t="str">
        <f aca="true" t="shared" si="2" ref="F7:F36">IF(E7&lt;&gt;0,CHOOSE(E7,"Mo","Di","Mi","Do","Fr","Sa","So"),"")</f>
        <v>So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42646</v>
      </c>
      <c r="C8" s="71">
        <f aca="true" t="shared" si="5" ref="C8:C36">C7+1</f>
        <v>42646</v>
      </c>
      <c r="D8" s="71" t="b">
        <f ca="1" t="shared" si="1"/>
        <v>0</v>
      </c>
      <c r="E8" s="72">
        <f>WEEKDAY(C8,2)</f>
        <v>1</v>
      </c>
      <c r="F8" s="73" t="str">
        <f t="shared" si="2"/>
        <v>Mo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42647</v>
      </c>
      <c r="C9" s="71">
        <f t="shared" si="5"/>
        <v>42647</v>
      </c>
      <c r="D9" s="71" t="b">
        <f ca="1" t="shared" si="1"/>
        <v>0</v>
      </c>
      <c r="E9" s="72">
        <f>WEEKDAY(C9,2)</f>
        <v>2</v>
      </c>
      <c r="F9" s="73" t="str">
        <f t="shared" si="2"/>
        <v>Di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42648</v>
      </c>
      <c r="C10" s="71">
        <f t="shared" si="5"/>
        <v>42648</v>
      </c>
      <c r="D10" s="71" t="b">
        <f ca="1" t="shared" si="1"/>
        <v>0</v>
      </c>
      <c r="E10" s="72">
        <f aca="true" t="shared" si="6" ref="E10:E36">WEEKDAY(C10,2)</f>
        <v>3</v>
      </c>
      <c r="F10" s="73" t="str">
        <f t="shared" si="2"/>
        <v>Mi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42649</v>
      </c>
      <c r="C11" s="71">
        <f t="shared" si="5"/>
        <v>42649</v>
      </c>
      <c r="D11" s="71" t="b">
        <f ca="1" t="shared" si="1"/>
        <v>0</v>
      </c>
      <c r="E11" s="72">
        <f t="shared" si="6"/>
        <v>4</v>
      </c>
      <c r="F11" s="73" t="str">
        <f t="shared" si="2"/>
        <v>Do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42650</v>
      </c>
      <c r="C12" s="71">
        <f t="shared" si="5"/>
        <v>42650</v>
      </c>
      <c r="D12" s="71" t="b">
        <f ca="1" t="shared" si="1"/>
        <v>0</v>
      </c>
      <c r="E12" s="72">
        <f t="shared" si="6"/>
        <v>5</v>
      </c>
      <c r="F12" s="73" t="str">
        <f t="shared" si="2"/>
        <v>Fr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42651</v>
      </c>
      <c r="C13" s="71">
        <f t="shared" si="5"/>
        <v>42651</v>
      </c>
      <c r="D13" s="71" t="b">
        <f ca="1" t="shared" si="1"/>
        <v>0</v>
      </c>
      <c r="E13" s="72">
        <f t="shared" si="6"/>
        <v>6</v>
      </c>
      <c r="F13" s="73" t="str">
        <f t="shared" si="2"/>
        <v>Sa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42652</v>
      </c>
      <c r="C14" s="71">
        <f t="shared" si="5"/>
        <v>42652</v>
      </c>
      <c r="D14" s="71" t="b">
        <f ca="1" t="shared" si="1"/>
        <v>0</v>
      </c>
      <c r="E14" s="72">
        <f t="shared" si="6"/>
        <v>7</v>
      </c>
      <c r="F14" s="73" t="str">
        <f t="shared" si="2"/>
        <v>So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42653</v>
      </c>
      <c r="C15" s="71">
        <f t="shared" si="5"/>
        <v>42653</v>
      </c>
      <c r="D15" s="71" t="b">
        <f ca="1" t="shared" si="1"/>
        <v>0</v>
      </c>
      <c r="E15" s="72">
        <f t="shared" si="6"/>
        <v>1</v>
      </c>
      <c r="F15" s="73" t="str">
        <f t="shared" si="2"/>
        <v>Mo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42654</v>
      </c>
      <c r="C16" s="71">
        <f t="shared" si="5"/>
        <v>42654</v>
      </c>
      <c r="D16" s="71" t="b">
        <f ca="1" t="shared" si="1"/>
        <v>0</v>
      </c>
      <c r="E16" s="72">
        <f t="shared" si="6"/>
        <v>2</v>
      </c>
      <c r="F16" s="73" t="str">
        <f t="shared" si="2"/>
        <v>Di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42655</v>
      </c>
      <c r="C17" s="71">
        <f t="shared" si="5"/>
        <v>42655</v>
      </c>
      <c r="D17" s="71" t="b">
        <f ca="1" t="shared" si="1"/>
        <v>0</v>
      </c>
      <c r="E17" s="72">
        <f t="shared" si="6"/>
        <v>3</v>
      </c>
      <c r="F17" s="73" t="str">
        <f t="shared" si="2"/>
        <v>Mi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42656</v>
      </c>
      <c r="C18" s="71">
        <f t="shared" si="5"/>
        <v>42656</v>
      </c>
      <c r="D18" s="71" t="b">
        <f ca="1" t="shared" si="1"/>
        <v>0</v>
      </c>
      <c r="E18" s="72">
        <f t="shared" si="6"/>
        <v>4</v>
      </c>
      <c r="F18" s="73" t="str">
        <f t="shared" si="2"/>
        <v>Do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42657</v>
      </c>
      <c r="C19" s="71">
        <f t="shared" si="5"/>
        <v>42657</v>
      </c>
      <c r="D19" s="71" t="b">
        <f ca="1" t="shared" si="1"/>
        <v>0</v>
      </c>
      <c r="E19" s="72">
        <f t="shared" si="6"/>
        <v>5</v>
      </c>
      <c r="F19" s="73" t="str">
        <f t="shared" si="2"/>
        <v>Fr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42658</v>
      </c>
      <c r="C20" s="71">
        <f t="shared" si="5"/>
        <v>42658</v>
      </c>
      <c r="D20" s="71" t="b">
        <f ca="1" t="shared" si="1"/>
        <v>0</v>
      </c>
      <c r="E20" s="72">
        <f t="shared" si="6"/>
        <v>6</v>
      </c>
      <c r="F20" s="73" t="str">
        <f t="shared" si="2"/>
        <v>Sa</v>
      </c>
      <c r="G20" s="73" t="e">
        <f>VLOOKUP(C20,Parameter!$C$21:$D$36,2,FALSE)</f>
        <v>#N/A</v>
      </c>
      <c r="H20" s="74">
        <f>IF(B20&lt;&gt;"",IF(ISNA(G20),VLOOKUP(F20,Parameter!$B$10:$E$16,4,FALSE),G20),"")</f>
        <v>0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42659</v>
      </c>
      <c r="C21" s="71">
        <f t="shared" si="5"/>
        <v>42659</v>
      </c>
      <c r="D21" s="71" t="b">
        <f ca="1" t="shared" si="1"/>
        <v>0</v>
      </c>
      <c r="E21" s="72">
        <f t="shared" si="6"/>
        <v>7</v>
      </c>
      <c r="F21" s="73" t="str">
        <f t="shared" si="2"/>
        <v>So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42660</v>
      </c>
      <c r="C22" s="71">
        <f t="shared" si="5"/>
        <v>42660</v>
      </c>
      <c r="D22" s="71" t="b">
        <f ca="1" t="shared" si="1"/>
        <v>0</v>
      </c>
      <c r="E22" s="72">
        <f t="shared" si="6"/>
        <v>1</v>
      </c>
      <c r="F22" s="73" t="str">
        <f t="shared" si="2"/>
        <v>Mo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42661</v>
      </c>
      <c r="C23" s="71">
        <f t="shared" si="5"/>
        <v>42661</v>
      </c>
      <c r="D23" s="71" t="b">
        <f ca="1" t="shared" si="1"/>
        <v>0</v>
      </c>
      <c r="E23" s="72">
        <f t="shared" si="6"/>
        <v>2</v>
      </c>
      <c r="F23" s="73" t="str">
        <f t="shared" si="2"/>
        <v>Di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42662</v>
      </c>
      <c r="C24" s="71">
        <f t="shared" si="5"/>
        <v>42662</v>
      </c>
      <c r="D24" s="71" t="b">
        <f ca="1" t="shared" si="1"/>
        <v>0</v>
      </c>
      <c r="E24" s="72">
        <f t="shared" si="6"/>
        <v>3</v>
      </c>
      <c r="F24" s="73" t="str">
        <f t="shared" si="2"/>
        <v>Mi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42663</v>
      </c>
      <c r="C25" s="71">
        <f t="shared" si="5"/>
        <v>42663</v>
      </c>
      <c r="D25" s="71" t="b">
        <f ca="1" t="shared" si="1"/>
        <v>0</v>
      </c>
      <c r="E25" s="72">
        <f t="shared" si="6"/>
        <v>4</v>
      </c>
      <c r="F25" s="73" t="str">
        <f t="shared" si="2"/>
        <v>Do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42664</v>
      </c>
      <c r="C26" s="71">
        <f t="shared" si="5"/>
        <v>42664</v>
      </c>
      <c r="D26" s="71" t="b">
        <f ca="1" t="shared" si="1"/>
        <v>0</v>
      </c>
      <c r="E26" s="72">
        <f t="shared" si="6"/>
        <v>5</v>
      </c>
      <c r="F26" s="73" t="str">
        <f t="shared" si="2"/>
        <v>Fr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42665</v>
      </c>
      <c r="C27" s="71">
        <f t="shared" si="5"/>
        <v>42665</v>
      </c>
      <c r="D27" s="71" t="b">
        <f ca="1" t="shared" si="1"/>
        <v>0</v>
      </c>
      <c r="E27" s="72">
        <f t="shared" si="6"/>
        <v>6</v>
      </c>
      <c r="F27" s="73" t="str">
        <f t="shared" si="2"/>
        <v>Sa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42666</v>
      </c>
      <c r="C28" s="71">
        <f t="shared" si="5"/>
        <v>42666</v>
      </c>
      <c r="D28" s="71" t="b">
        <f ca="1" t="shared" si="1"/>
        <v>0</v>
      </c>
      <c r="E28" s="72">
        <f t="shared" si="6"/>
        <v>7</v>
      </c>
      <c r="F28" s="73" t="str">
        <f t="shared" si="2"/>
        <v>So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42667</v>
      </c>
      <c r="C29" s="71">
        <f t="shared" si="5"/>
        <v>42667</v>
      </c>
      <c r="D29" s="71" t="b">
        <f ca="1" t="shared" si="1"/>
        <v>0</v>
      </c>
      <c r="E29" s="72">
        <f t="shared" si="6"/>
        <v>1</v>
      </c>
      <c r="F29" s="73" t="str">
        <f t="shared" si="2"/>
        <v>Mo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42668</v>
      </c>
      <c r="C30" s="71">
        <f t="shared" si="5"/>
        <v>42668</v>
      </c>
      <c r="D30" s="71" t="b">
        <f ca="1" t="shared" si="1"/>
        <v>0</v>
      </c>
      <c r="E30" s="72">
        <f t="shared" si="6"/>
        <v>2</v>
      </c>
      <c r="F30" s="73" t="str">
        <f t="shared" si="2"/>
        <v>Di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42669</v>
      </c>
      <c r="C31" s="71">
        <f t="shared" si="5"/>
        <v>42669</v>
      </c>
      <c r="D31" s="71" t="b">
        <f ca="1" t="shared" si="1"/>
        <v>0</v>
      </c>
      <c r="E31" s="72">
        <f t="shared" si="6"/>
        <v>3</v>
      </c>
      <c r="F31" s="73" t="str">
        <f t="shared" si="2"/>
        <v>Mi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42670</v>
      </c>
      <c r="C32" s="71">
        <f t="shared" si="5"/>
        <v>42670</v>
      </c>
      <c r="D32" s="71" t="b">
        <f ca="1" t="shared" si="1"/>
        <v>0</v>
      </c>
      <c r="E32" s="72">
        <f t="shared" si="6"/>
        <v>4</v>
      </c>
      <c r="F32" s="73" t="str">
        <f t="shared" si="2"/>
        <v>Do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42671</v>
      </c>
      <c r="C33" s="71">
        <f t="shared" si="5"/>
        <v>42671</v>
      </c>
      <c r="D33" s="71" t="b">
        <f ca="1" t="shared" si="1"/>
        <v>0</v>
      </c>
      <c r="E33" s="72">
        <f t="shared" si="6"/>
        <v>5</v>
      </c>
      <c r="F33" s="73" t="str">
        <f t="shared" si="2"/>
        <v>Fr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42672</v>
      </c>
      <c r="C34" s="71">
        <f t="shared" si="5"/>
        <v>42672</v>
      </c>
      <c r="D34" s="71" t="b">
        <f ca="1" t="shared" si="1"/>
        <v>0</v>
      </c>
      <c r="E34" s="72">
        <f t="shared" si="6"/>
        <v>6</v>
      </c>
      <c r="F34" s="73" t="str">
        <f t="shared" si="2"/>
        <v>Sa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42673</v>
      </c>
      <c r="C35" s="71">
        <f t="shared" si="5"/>
        <v>42673</v>
      </c>
      <c r="D35" s="71" t="b">
        <f ca="1" t="shared" si="1"/>
        <v>0</v>
      </c>
      <c r="E35" s="72">
        <f t="shared" si="6"/>
        <v>7</v>
      </c>
      <c r="F35" s="73" t="str">
        <f t="shared" si="2"/>
        <v>So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42674</v>
      </c>
      <c r="C36" s="83">
        <f t="shared" si="5"/>
        <v>42674</v>
      </c>
      <c r="D36" s="83" t="b">
        <f ca="1" t="shared" si="1"/>
        <v>0</v>
      </c>
      <c r="E36" s="84">
        <f t="shared" si="6"/>
        <v>1</v>
      </c>
      <c r="F36" s="85" t="str">
        <f t="shared" si="2"/>
        <v>Mo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Sep!V47</f>
        <v>-1452.666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-1620.666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B1:X48"/>
  <sheetViews>
    <sheetView showGridLines="0" zoomScalePageLayoutView="0" workbookViewId="0" topLeftCell="A2">
      <pane xSplit="1" ySplit="4" topLeftCell="B2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11</v>
      </c>
      <c r="E3" s="48"/>
      <c r="F3" s="187">
        <f>DATEVALUE("1."&amp;B3&amp;"."&amp;Jahr)</f>
        <v>42675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42675</v>
      </c>
      <c r="C6" s="57">
        <f>F3</f>
        <v>42675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42676</v>
      </c>
      <c r="C7" s="71">
        <f>C6+1</f>
        <v>42676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42677</v>
      </c>
      <c r="C8" s="71">
        <f aca="true" t="shared" si="5" ref="C8:C36">C7+1</f>
        <v>42677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42678</v>
      </c>
      <c r="C9" s="71">
        <f t="shared" si="5"/>
        <v>42678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42679</v>
      </c>
      <c r="C10" s="71">
        <f t="shared" si="5"/>
        <v>42679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42680</v>
      </c>
      <c r="C11" s="71">
        <f t="shared" si="5"/>
        <v>42680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42681</v>
      </c>
      <c r="C12" s="71">
        <f t="shared" si="5"/>
        <v>42681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42682</v>
      </c>
      <c r="C13" s="71">
        <f t="shared" si="5"/>
        <v>42682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42683</v>
      </c>
      <c r="C14" s="71">
        <f t="shared" si="5"/>
        <v>42683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42684</v>
      </c>
      <c r="C15" s="71">
        <f t="shared" si="5"/>
        <v>42684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42685</v>
      </c>
      <c r="C16" s="71">
        <f t="shared" si="5"/>
        <v>42685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42686</v>
      </c>
      <c r="C17" s="71">
        <f t="shared" si="5"/>
        <v>42686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42687</v>
      </c>
      <c r="C18" s="71">
        <f t="shared" si="5"/>
        <v>42687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42688</v>
      </c>
      <c r="C19" s="71">
        <f t="shared" si="5"/>
        <v>42688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42689</v>
      </c>
      <c r="C20" s="71">
        <f t="shared" si="5"/>
        <v>42689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42690</v>
      </c>
      <c r="C21" s="71">
        <f t="shared" si="5"/>
        <v>42690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42691</v>
      </c>
      <c r="C22" s="71">
        <f t="shared" si="5"/>
        <v>42691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42692</v>
      </c>
      <c r="C23" s="71">
        <f t="shared" si="5"/>
        <v>42692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42693</v>
      </c>
      <c r="C24" s="71">
        <f t="shared" si="5"/>
        <v>42693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42694</v>
      </c>
      <c r="C25" s="71">
        <f t="shared" si="5"/>
        <v>42694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42695</v>
      </c>
      <c r="C26" s="71">
        <f t="shared" si="5"/>
        <v>42695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42696</v>
      </c>
      <c r="C27" s="71">
        <f t="shared" si="5"/>
        <v>42696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42697</v>
      </c>
      <c r="C28" s="71">
        <f t="shared" si="5"/>
        <v>42697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42698</v>
      </c>
      <c r="C29" s="71">
        <f t="shared" si="5"/>
        <v>42698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42699</v>
      </c>
      <c r="C30" s="71">
        <f t="shared" si="5"/>
        <v>42699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42700</v>
      </c>
      <c r="C31" s="71">
        <f t="shared" si="5"/>
        <v>42700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42701</v>
      </c>
      <c r="C32" s="71">
        <f t="shared" si="5"/>
        <v>42701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42702</v>
      </c>
      <c r="C33" s="71">
        <f t="shared" si="5"/>
        <v>42702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42703</v>
      </c>
      <c r="C34" s="71">
        <f t="shared" si="5"/>
        <v>42703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42704</v>
      </c>
      <c r="C35" s="71">
        <f t="shared" si="5"/>
        <v>42704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42705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Okt!V47</f>
        <v>-1620.666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-1796.666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B1:X48"/>
  <sheetViews>
    <sheetView showGridLines="0" zoomScalePageLayoutView="0" workbookViewId="0" topLeftCell="A1">
      <pane ySplit="5" topLeftCell="A6" activePane="bottomLeft" state="frozen"/>
      <selection pane="topLeft" activeCell="M11" sqref="M11"/>
      <selection pane="bottomLef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12</v>
      </c>
      <c r="E3" s="48"/>
      <c r="F3" s="187">
        <f>DATEVALUE("1."&amp;B3&amp;"."&amp;Jahr)</f>
        <v>42705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42705</v>
      </c>
      <c r="C6" s="57">
        <f>F3</f>
        <v>42705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42706</v>
      </c>
      <c r="C7" s="71">
        <f>C6+1</f>
        <v>42706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42707</v>
      </c>
      <c r="C8" s="71">
        <f aca="true" t="shared" si="5" ref="C8:C36">C7+1</f>
        <v>42707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42708</v>
      </c>
      <c r="C9" s="71">
        <f t="shared" si="5"/>
        <v>42708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42709</v>
      </c>
      <c r="C10" s="71">
        <f t="shared" si="5"/>
        <v>42709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42710</v>
      </c>
      <c r="C11" s="71">
        <f t="shared" si="5"/>
        <v>42710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42711</v>
      </c>
      <c r="C12" s="71">
        <f t="shared" si="5"/>
        <v>42711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42712</v>
      </c>
      <c r="C13" s="71">
        <f t="shared" si="5"/>
        <v>42712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42713</v>
      </c>
      <c r="C14" s="71">
        <f t="shared" si="5"/>
        <v>42713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42714</v>
      </c>
      <c r="C15" s="71">
        <f t="shared" si="5"/>
        <v>42714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42715</v>
      </c>
      <c r="C16" s="71">
        <f t="shared" si="5"/>
        <v>42715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42716</v>
      </c>
      <c r="C17" s="71">
        <f t="shared" si="5"/>
        <v>42716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42717</v>
      </c>
      <c r="C18" s="71">
        <f t="shared" si="5"/>
        <v>42717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42718</v>
      </c>
      <c r="C19" s="71">
        <f t="shared" si="5"/>
        <v>42718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42719</v>
      </c>
      <c r="C20" s="71">
        <f t="shared" si="5"/>
        <v>42719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42720</v>
      </c>
      <c r="C21" s="71">
        <f t="shared" si="5"/>
        <v>42720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42721</v>
      </c>
      <c r="C22" s="71">
        <f t="shared" si="5"/>
        <v>42721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42722</v>
      </c>
      <c r="C23" s="71">
        <f t="shared" si="5"/>
        <v>42722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42723</v>
      </c>
      <c r="C24" s="71">
        <f t="shared" si="5"/>
        <v>42723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42724</v>
      </c>
      <c r="C25" s="71">
        <f t="shared" si="5"/>
        <v>42724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42725</v>
      </c>
      <c r="C26" s="71">
        <f t="shared" si="5"/>
        <v>42725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42726</v>
      </c>
      <c r="C27" s="71">
        <f t="shared" si="5"/>
        <v>42726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42727</v>
      </c>
      <c r="C28" s="71">
        <f t="shared" si="5"/>
        <v>42727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42728</v>
      </c>
      <c r="C29" s="71">
        <f t="shared" si="5"/>
        <v>42728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42729</v>
      </c>
      <c r="C30" s="71">
        <f t="shared" si="5"/>
        <v>42729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str">
        <f>VLOOKUP(C30,Parameter!$C$21:$D$36,2,FALSE)</f>
        <v>Weihnachtstag</v>
      </c>
      <c r="H30" s="74" t="str">
        <f>IF(B30&lt;&gt;"",IF(ISNA(G30),VLOOKUP(F30,Parameter!$B$10:$E$16,4,FALSE),G30),"")</f>
        <v>Weihnachtstag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42730</v>
      </c>
      <c r="C31" s="71">
        <f t="shared" si="5"/>
        <v>42730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str">
        <f>VLOOKUP(C31,Parameter!$C$21:$D$36,2,FALSE)</f>
        <v>Stephanstag</v>
      </c>
      <c r="H31" s="74" t="str">
        <f>IF(B31&lt;&gt;"",IF(ISNA(G31),VLOOKUP(F31,Parameter!$B$10:$E$16,4,FALSE),G31),"")</f>
        <v>Stephanstag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42731</v>
      </c>
      <c r="C32" s="71">
        <f t="shared" si="5"/>
        <v>42731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42732</v>
      </c>
      <c r="C33" s="71">
        <f t="shared" si="5"/>
        <v>42732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42733</v>
      </c>
      <c r="C34" s="71">
        <f t="shared" si="5"/>
        <v>42733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42734</v>
      </c>
      <c r="C35" s="71">
        <f t="shared" si="5"/>
        <v>42734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42735</v>
      </c>
      <c r="C36" s="83">
        <f t="shared" si="5"/>
        <v>42735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Nov!V47</f>
        <v>-1796.666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-1964.666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B1:K55"/>
  <sheetViews>
    <sheetView showGridLines="0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0.42578125" style="47" customWidth="1"/>
    <col min="2" max="9" width="12.8515625" style="47" customWidth="1"/>
    <col min="10" max="10" width="4.00390625" style="47" customWidth="1"/>
    <col min="11" max="23" width="11.57421875" style="47" customWidth="1"/>
    <col min="24" max="25" width="5.8515625" style="47" customWidth="1"/>
    <col min="26" max="26" width="11.57421875" style="47" customWidth="1"/>
    <col min="27" max="27" width="8.28125" style="47" customWidth="1"/>
    <col min="28" max="34" width="11.57421875" style="47" customWidth="1"/>
    <col min="35" max="36" width="5.8515625" style="47" customWidth="1"/>
    <col min="37" max="37" width="11.57421875" style="47" customWidth="1"/>
    <col min="38" max="38" width="8.28125" style="47" customWidth="1"/>
    <col min="39" max="44" width="11.57421875" style="47" customWidth="1"/>
    <col min="45" max="60" width="5.00390625" style="47" customWidth="1"/>
    <col min="61" max="61" width="6.421875" style="47" customWidth="1"/>
    <col min="62" max="62" width="0.42578125" style="47" customWidth="1"/>
    <col min="63" max="66" width="5.00390625" style="47" customWidth="1"/>
    <col min="67" max="67" width="6.421875" style="47" customWidth="1"/>
    <col min="68" max="68" width="0.42578125" style="47" customWidth="1"/>
    <col min="69" max="69" width="6.421875" style="47" customWidth="1"/>
    <col min="70" max="70" width="0.42578125" style="47" customWidth="1"/>
    <col min="71" max="71" width="6.421875" style="47" customWidth="1"/>
    <col min="72" max="72" width="0.42578125" style="47" customWidth="1"/>
    <col min="73" max="16384" width="11.57421875" style="47" customWidth="1"/>
  </cols>
  <sheetData>
    <row r="1" spans="2:11" s="42" customFormat="1" ht="18.75">
      <c r="B1" s="40" t="str">
        <f>"Präsenzzeit-Kontrolle  "&amp;MA</f>
        <v>Präsenzzeit-Kontrolle  Heiri Holzer</v>
      </c>
      <c r="C1" s="40"/>
      <c r="D1" s="41"/>
      <c r="E1" s="41"/>
      <c r="F1" s="41"/>
      <c r="G1" s="41"/>
      <c r="H1" s="41"/>
      <c r="I1" s="174">
        <f ca="1">TODAY()</f>
        <v>42383</v>
      </c>
      <c r="J1" s="175"/>
      <c r="K1" s="152"/>
    </row>
    <row r="2" spans="2:10" s="45" customFormat="1" ht="41.25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ht="25.5" customHeight="1">
      <c r="B3" s="176" t="str">
        <f>"Jahresübersicht "&amp;Jahr</f>
        <v>Jahresübersicht 2016</v>
      </c>
      <c r="C3" s="177"/>
      <c r="D3" s="177"/>
      <c r="E3" s="177"/>
      <c r="F3" s="177"/>
      <c r="G3" s="177"/>
      <c r="H3" s="177"/>
      <c r="I3" s="177"/>
      <c r="J3" s="48"/>
    </row>
    <row r="4" spans="2:10" s="149" customFormat="1" ht="15">
      <c r="B4" s="154"/>
      <c r="C4" s="154"/>
      <c r="D4" s="145"/>
      <c r="E4" s="146"/>
      <c r="F4" s="146"/>
      <c r="G4" s="146"/>
      <c r="H4" s="147"/>
      <c r="I4" s="147"/>
      <c r="J4" s="148"/>
    </row>
    <row r="5" spans="2:10" s="149" customFormat="1" ht="23.25">
      <c r="B5" s="154"/>
      <c r="C5" s="162" t="str">
        <f ca="1">"Arbeitszeit bis gestern ("&amp;TEXT(TODAY()-1,"TT.MM.JJ")&amp;")"</f>
        <v>Arbeitszeit bis gestern (13.01.16)</v>
      </c>
      <c r="D5" s="145"/>
      <c r="E5" s="146"/>
      <c r="F5" s="146"/>
      <c r="G5" s="146"/>
      <c r="H5" s="147"/>
      <c r="I5" s="147"/>
      <c r="J5" s="148"/>
    </row>
    <row r="6" spans="3:10" s="144" customFormat="1" ht="15">
      <c r="C6" s="167" t="s">
        <v>86</v>
      </c>
      <c r="D6" s="168" t="s">
        <v>89</v>
      </c>
      <c r="E6" s="168" t="s">
        <v>87</v>
      </c>
      <c r="F6" s="168" t="s">
        <v>90</v>
      </c>
      <c r="G6" s="168" t="s">
        <v>91</v>
      </c>
      <c r="H6" s="169" t="s">
        <v>92</v>
      </c>
      <c r="I6" s="169" t="s">
        <v>95</v>
      </c>
      <c r="J6" s="150"/>
    </row>
    <row r="7" spans="3:10" ht="15" customHeight="1">
      <c r="C7" s="155" t="s">
        <v>76</v>
      </c>
      <c r="D7" s="159">
        <f ca="1">INDIRECT(ADDRESS(39,22,,,C7))</f>
        <v>0</v>
      </c>
      <c r="E7" s="159">
        <f ca="1">INDIRECT(ADDRESS(38,7,,,C7))</f>
        <v>40</v>
      </c>
      <c r="F7" s="159">
        <f ca="1">INDIRECT(ADDRESS(41,22,,,C7))</f>
        <v>38.084</v>
      </c>
      <c r="G7" s="159">
        <f ca="1">INDIRECT(ADDRESS(46,22,,,C7))</f>
        <v>5.25</v>
      </c>
      <c r="H7" s="160">
        <f>D7-E7+F7+G7</f>
        <v>3.334000000000003</v>
      </c>
      <c r="I7" s="164">
        <f>H7-D7</f>
        <v>3.334000000000003</v>
      </c>
      <c r="J7" s="153"/>
    </row>
    <row r="8" spans="3:10" ht="15" customHeight="1">
      <c r="C8" s="156" t="s">
        <v>75</v>
      </c>
      <c r="D8" s="159">
        <f>H7</f>
        <v>3.334000000000003</v>
      </c>
      <c r="E8" s="159">
        <f ca="1" t="shared" si="0" ref="E8:E18">INDIRECT(ADDRESS(38,7,,,C8))</f>
        <v>0</v>
      </c>
      <c r="F8" s="159">
        <f ca="1" t="shared" si="1" ref="F8:F18">INDIRECT(ADDRESS(41,22,,,C8))</f>
        <v>0</v>
      </c>
      <c r="G8" s="159">
        <f ca="1" t="shared" si="2" ref="G8:G18">INDIRECT(ADDRESS(46,22,,,C8))</f>
        <v>0</v>
      </c>
      <c r="H8" s="160">
        <f aca="true" t="shared" si="3" ref="H8:H18">D8-E8+F8+G8</f>
        <v>3.334000000000003</v>
      </c>
      <c r="I8" s="165">
        <f aca="true" t="shared" si="4" ref="I8:I18">H8-D8</f>
        <v>0</v>
      </c>
      <c r="J8" s="153"/>
    </row>
    <row r="9" spans="3:10" ht="15" customHeight="1">
      <c r="C9" s="156" t="s">
        <v>74</v>
      </c>
      <c r="D9" s="159">
        <f aca="true" t="shared" si="5" ref="D9:D18">H8</f>
        <v>3.334000000000003</v>
      </c>
      <c r="E9" s="159">
        <f ca="1" t="shared" si="0"/>
        <v>0</v>
      </c>
      <c r="F9" s="159">
        <f ca="1" t="shared" si="1"/>
        <v>0</v>
      </c>
      <c r="G9" s="159">
        <f ca="1" t="shared" si="2"/>
        <v>0</v>
      </c>
      <c r="H9" s="160">
        <f t="shared" si="3"/>
        <v>3.334000000000003</v>
      </c>
      <c r="I9" s="165">
        <f t="shared" si="4"/>
        <v>0</v>
      </c>
      <c r="J9" s="153"/>
    </row>
    <row r="10" spans="3:10" ht="15" customHeight="1">
      <c r="C10" s="156" t="s">
        <v>77</v>
      </c>
      <c r="D10" s="159">
        <f t="shared" si="5"/>
        <v>3.334000000000003</v>
      </c>
      <c r="E10" s="159">
        <f ca="1" t="shared" si="0"/>
        <v>0</v>
      </c>
      <c r="F10" s="159">
        <f ca="1" t="shared" si="1"/>
        <v>0</v>
      </c>
      <c r="G10" s="159">
        <f ca="1" t="shared" si="2"/>
        <v>0</v>
      </c>
      <c r="H10" s="160">
        <f t="shared" si="3"/>
        <v>3.334000000000003</v>
      </c>
      <c r="I10" s="165">
        <f t="shared" si="4"/>
        <v>0</v>
      </c>
      <c r="J10" s="153"/>
    </row>
    <row r="11" spans="3:10" ht="15" customHeight="1">
      <c r="C11" s="156" t="s">
        <v>78</v>
      </c>
      <c r="D11" s="159">
        <f t="shared" si="5"/>
        <v>3.334000000000003</v>
      </c>
      <c r="E11" s="159">
        <f ca="1" t="shared" si="0"/>
        <v>0</v>
      </c>
      <c r="F11" s="159">
        <f ca="1" t="shared" si="1"/>
        <v>0</v>
      </c>
      <c r="G11" s="159">
        <f ca="1" t="shared" si="2"/>
        <v>0</v>
      </c>
      <c r="H11" s="160">
        <f t="shared" si="3"/>
        <v>3.334000000000003</v>
      </c>
      <c r="I11" s="165">
        <f t="shared" si="4"/>
        <v>0</v>
      </c>
      <c r="J11" s="153"/>
    </row>
    <row r="12" spans="3:10" ht="15" customHeight="1">
      <c r="C12" s="156" t="s">
        <v>79</v>
      </c>
      <c r="D12" s="159">
        <f t="shared" si="5"/>
        <v>3.334000000000003</v>
      </c>
      <c r="E12" s="159">
        <f ca="1" t="shared" si="0"/>
        <v>0</v>
      </c>
      <c r="F12" s="159">
        <f ca="1" t="shared" si="1"/>
        <v>0</v>
      </c>
      <c r="G12" s="159">
        <f ca="1" t="shared" si="2"/>
        <v>0</v>
      </c>
      <c r="H12" s="160">
        <f t="shared" si="3"/>
        <v>3.334000000000003</v>
      </c>
      <c r="I12" s="165">
        <f t="shared" si="4"/>
        <v>0</v>
      </c>
      <c r="J12" s="153"/>
    </row>
    <row r="13" spans="3:10" ht="15" customHeight="1">
      <c r="C13" s="156" t="s">
        <v>80</v>
      </c>
      <c r="D13" s="159">
        <f t="shared" si="5"/>
        <v>3.334000000000003</v>
      </c>
      <c r="E13" s="159">
        <f ca="1" t="shared" si="0"/>
        <v>0</v>
      </c>
      <c r="F13" s="159">
        <f ca="1" t="shared" si="1"/>
        <v>0</v>
      </c>
      <c r="G13" s="159">
        <f ca="1" t="shared" si="2"/>
        <v>0</v>
      </c>
      <c r="H13" s="160">
        <f t="shared" si="3"/>
        <v>3.334000000000003</v>
      </c>
      <c r="I13" s="165">
        <f t="shared" si="4"/>
        <v>0</v>
      </c>
      <c r="J13" s="153"/>
    </row>
    <row r="14" spans="3:10" ht="15" customHeight="1">
      <c r="C14" s="156" t="s">
        <v>81</v>
      </c>
      <c r="D14" s="159">
        <f t="shared" si="5"/>
        <v>3.334000000000003</v>
      </c>
      <c r="E14" s="159">
        <f ca="1" t="shared" si="0"/>
        <v>0</v>
      </c>
      <c r="F14" s="159">
        <f ca="1" t="shared" si="1"/>
        <v>0</v>
      </c>
      <c r="G14" s="159">
        <f ca="1" t="shared" si="2"/>
        <v>0</v>
      </c>
      <c r="H14" s="160">
        <f t="shared" si="3"/>
        <v>3.334000000000003</v>
      </c>
      <c r="I14" s="165">
        <f t="shared" si="4"/>
        <v>0</v>
      </c>
      <c r="J14" s="153"/>
    </row>
    <row r="15" spans="3:10" ht="15" customHeight="1">
      <c r="C15" s="156" t="s">
        <v>82</v>
      </c>
      <c r="D15" s="159">
        <f t="shared" si="5"/>
        <v>3.334000000000003</v>
      </c>
      <c r="E15" s="159">
        <f ca="1" t="shared" si="0"/>
        <v>0</v>
      </c>
      <c r="F15" s="159">
        <f ca="1" t="shared" si="1"/>
        <v>0</v>
      </c>
      <c r="G15" s="159">
        <f ca="1" t="shared" si="2"/>
        <v>0</v>
      </c>
      <c r="H15" s="160">
        <f t="shared" si="3"/>
        <v>3.334000000000003</v>
      </c>
      <c r="I15" s="165">
        <f t="shared" si="4"/>
        <v>0</v>
      </c>
      <c r="J15" s="153"/>
    </row>
    <row r="16" spans="3:10" ht="15" customHeight="1">
      <c r="C16" s="157" t="s">
        <v>83</v>
      </c>
      <c r="D16" s="159">
        <f t="shared" si="5"/>
        <v>3.334000000000003</v>
      </c>
      <c r="E16" s="159">
        <f ca="1" t="shared" si="0"/>
        <v>0</v>
      </c>
      <c r="F16" s="159">
        <f ca="1" t="shared" si="1"/>
        <v>0</v>
      </c>
      <c r="G16" s="159">
        <f ca="1" t="shared" si="2"/>
        <v>0</v>
      </c>
      <c r="H16" s="160">
        <f t="shared" si="3"/>
        <v>3.334000000000003</v>
      </c>
      <c r="I16" s="165">
        <f t="shared" si="4"/>
        <v>0</v>
      </c>
      <c r="J16" s="153"/>
    </row>
    <row r="17" spans="3:10" ht="15" customHeight="1">
      <c r="C17" s="157" t="s">
        <v>84</v>
      </c>
      <c r="D17" s="159">
        <f t="shared" si="5"/>
        <v>3.334000000000003</v>
      </c>
      <c r="E17" s="159">
        <f ca="1" t="shared" si="0"/>
        <v>0</v>
      </c>
      <c r="F17" s="159">
        <f ca="1" t="shared" si="1"/>
        <v>0</v>
      </c>
      <c r="G17" s="159">
        <f ca="1" t="shared" si="2"/>
        <v>0</v>
      </c>
      <c r="H17" s="160">
        <f t="shared" si="3"/>
        <v>3.334000000000003</v>
      </c>
      <c r="I17" s="165">
        <f t="shared" si="4"/>
        <v>0</v>
      </c>
      <c r="J17" s="153"/>
    </row>
    <row r="18" spans="3:10" ht="15" customHeight="1">
      <c r="C18" s="158" t="s">
        <v>85</v>
      </c>
      <c r="D18" s="163">
        <f t="shared" si="5"/>
        <v>3.334000000000003</v>
      </c>
      <c r="E18" s="163">
        <f ca="1" t="shared" si="0"/>
        <v>0</v>
      </c>
      <c r="F18" s="163">
        <f ca="1" t="shared" si="1"/>
        <v>0</v>
      </c>
      <c r="G18" s="163">
        <f ca="1" t="shared" si="2"/>
        <v>0</v>
      </c>
      <c r="H18" s="161">
        <f t="shared" si="3"/>
        <v>3.334000000000003</v>
      </c>
      <c r="I18" s="166">
        <f t="shared" si="4"/>
        <v>0</v>
      </c>
      <c r="J18" s="153"/>
    </row>
    <row r="19" spans="2:10" ht="8.25" customHeight="1">
      <c r="B19" s="105"/>
      <c r="C19" s="105"/>
      <c r="D19" s="107"/>
      <c r="E19" s="107"/>
      <c r="F19" s="108"/>
      <c r="G19" s="107"/>
      <c r="H19" s="107"/>
      <c r="I19" s="107"/>
      <c r="J19" s="107"/>
    </row>
    <row r="21" spans="3:5" s="69" customFormat="1" ht="9" customHeight="1">
      <c r="C21" s="170" t="str">
        <f>C7</f>
        <v>Jan</v>
      </c>
      <c r="D21" s="69" t="s">
        <v>87</v>
      </c>
      <c r="E21" s="171">
        <f>E7</f>
        <v>40</v>
      </c>
    </row>
    <row r="22" spans="3:7" s="69" customFormat="1" ht="9" customHeight="1">
      <c r="C22" s="170"/>
      <c r="D22" s="69" t="s">
        <v>88</v>
      </c>
      <c r="E22" s="171"/>
      <c r="F22" s="171">
        <f>F7</f>
        <v>38.084</v>
      </c>
      <c r="G22" s="171">
        <f>G7</f>
        <v>5.25</v>
      </c>
    </row>
    <row r="23" spans="3:7" s="69" customFormat="1" ht="9" customHeight="1">
      <c r="C23" s="170"/>
      <c r="E23" s="171"/>
      <c r="F23" s="171"/>
      <c r="G23" s="171"/>
    </row>
    <row r="24" spans="3:5" s="69" customFormat="1" ht="9" customHeight="1">
      <c r="C24" s="170" t="str">
        <f>C8</f>
        <v>Feb</v>
      </c>
      <c r="D24" s="69" t="s">
        <v>87</v>
      </c>
      <c r="E24" s="171">
        <f>E8</f>
        <v>0</v>
      </c>
    </row>
    <row r="25" spans="3:7" s="69" customFormat="1" ht="9" customHeight="1">
      <c r="C25" s="170"/>
      <c r="D25" s="69" t="s">
        <v>88</v>
      </c>
      <c r="E25" s="171"/>
      <c r="F25" s="171">
        <f>F8</f>
        <v>0</v>
      </c>
      <c r="G25" s="171">
        <f>G8</f>
        <v>0</v>
      </c>
    </row>
    <row r="26" spans="3:7" s="69" customFormat="1" ht="9" customHeight="1">
      <c r="C26" s="170"/>
      <c r="E26" s="171"/>
      <c r="F26" s="171"/>
      <c r="G26" s="171"/>
    </row>
    <row r="27" spans="3:5" s="69" customFormat="1" ht="9" customHeight="1">
      <c r="C27" s="170" t="str">
        <f>C9</f>
        <v>Mär</v>
      </c>
      <c r="D27" s="69" t="s">
        <v>87</v>
      </c>
      <c r="E27" s="171">
        <f>E9</f>
        <v>0</v>
      </c>
    </row>
    <row r="28" spans="3:7" s="69" customFormat="1" ht="9" customHeight="1">
      <c r="C28" s="170"/>
      <c r="D28" s="69" t="s">
        <v>88</v>
      </c>
      <c r="E28" s="171"/>
      <c r="F28" s="171">
        <f>F9</f>
        <v>0</v>
      </c>
      <c r="G28" s="171">
        <f>G9</f>
        <v>0</v>
      </c>
    </row>
    <row r="29" spans="3:7" s="69" customFormat="1" ht="9" customHeight="1">
      <c r="C29" s="170"/>
      <c r="E29" s="171"/>
      <c r="F29" s="171"/>
      <c r="G29" s="171"/>
    </row>
    <row r="30" spans="3:5" s="69" customFormat="1" ht="9" customHeight="1">
      <c r="C30" s="170" t="str">
        <f>C10</f>
        <v>Apr</v>
      </c>
      <c r="D30" s="69" t="s">
        <v>87</v>
      </c>
      <c r="E30" s="171">
        <f>E10</f>
        <v>0</v>
      </c>
    </row>
    <row r="31" spans="3:7" s="69" customFormat="1" ht="9" customHeight="1">
      <c r="C31" s="170"/>
      <c r="D31" s="69" t="s">
        <v>88</v>
      </c>
      <c r="E31" s="171"/>
      <c r="F31" s="171">
        <f>F10</f>
        <v>0</v>
      </c>
      <c r="G31" s="171">
        <f>G10</f>
        <v>0</v>
      </c>
    </row>
    <row r="32" spans="3:7" s="69" customFormat="1" ht="9" customHeight="1">
      <c r="C32" s="170"/>
      <c r="E32" s="171"/>
      <c r="F32" s="171"/>
      <c r="G32" s="171"/>
    </row>
    <row r="33" spans="3:5" s="69" customFormat="1" ht="9" customHeight="1">
      <c r="C33" s="170" t="str">
        <f>C11</f>
        <v>Mai</v>
      </c>
      <c r="D33" s="69" t="s">
        <v>87</v>
      </c>
      <c r="E33" s="171">
        <f>E11</f>
        <v>0</v>
      </c>
    </row>
    <row r="34" spans="3:7" s="69" customFormat="1" ht="9" customHeight="1">
      <c r="C34" s="170"/>
      <c r="D34" s="69" t="s">
        <v>88</v>
      </c>
      <c r="E34" s="171"/>
      <c r="F34" s="171">
        <f>F11</f>
        <v>0</v>
      </c>
      <c r="G34" s="171">
        <f>G11</f>
        <v>0</v>
      </c>
    </row>
    <row r="35" spans="3:7" s="69" customFormat="1" ht="9" customHeight="1">
      <c r="C35" s="170"/>
      <c r="E35" s="171"/>
      <c r="F35" s="171"/>
      <c r="G35" s="171"/>
    </row>
    <row r="36" spans="3:5" s="69" customFormat="1" ht="9" customHeight="1">
      <c r="C36" s="170" t="str">
        <f>C12</f>
        <v>Jun</v>
      </c>
      <c r="D36" s="69" t="s">
        <v>87</v>
      </c>
      <c r="E36" s="171">
        <f>E12</f>
        <v>0</v>
      </c>
    </row>
    <row r="37" spans="3:7" s="69" customFormat="1" ht="9" customHeight="1">
      <c r="C37" s="170"/>
      <c r="D37" s="69" t="s">
        <v>88</v>
      </c>
      <c r="E37" s="171"/>
      <c r="F37" s="171">
        <f>F12</f>
        <v>0</v>
      </c>
      <c r="G37" s="171">
        <f>G12</f>
        <v>0</v>
      </c>
    </row>
    <row r="38" spans="3:7" s="69" customFormat="1" ht="9" customHeight="1">
      <c r="C38" s="170"/>
      <c r="E38" s="171"/>
      <c r="F38" s="171"/>
      <c r="G38" s="171"/>
    </row>
    <row r="39" spans="3:5" s="69" customFormat="1" ht="9" customHeight="1">
      <c r="C39" s="170" t="str">
        <f>C13</f>
        <v>Jul</v>
      </c>
      <c r="D39" s="69" t="s">
        <v>87</v>
      </c>
      <c r="E39" s="171">
        <f>E13</f>
        <v>0</v>
      </c>
    </row>
    <row r="40" spans="3:7" s="69" customFormat="1" ht="9" customHeight="1">
      <c r="C40" s="170"/>
      <c r="D40" s="69" t="s">
        <v>88</v>
      </c>
      <c r="E40" s="171"/>
      <c r="F40" s="171">
        <f>F13</f>
        <v>0</v>
      </c>
      <c r="G40" s="171">
        <f>G13</f>
        <v>0</v>
      </c>
    </row>
    <row r="41" spans="3:7" s="69" customFormat="1" ht="9" customHeight="1">
      <c r="C41" s="170"/>
      <c r="E41" s="171"/>
      <c r="F41" s="171"/>
      <c r="G41" s="171"/>
    </row>
    <row r="42" spans="3:5" s="69" customFormat="1" ht="9" customHeight="1">
      <c r="C42" s="170" t="str">
        <f>C14</f>
        <v>Aug</v>
      </c>
      <c r="D42" s="69" t="s">
        <v>87</v>
      </c>
      <c r="E42" s="171">
        <f>E14</f>
        <v>0</v>
      </c>
    </row>
    <row r="43" spans="3:7" s="69" customFormat="1" ht="9" customHeight="1">
      <c r="C43" s="170"/>
      <c r="D43" s="69" t="s">
        <v>88</v>
      </c>
      <c r="E43" s="171"/>
      <c r="F43" s="171">
        <f>F14</f>
        <v>0</v>
      </c>
      <c r="G43" s="171">
        <f>G14</f>
        <v>0</v>
      </c>
    </row>
    <row r="44" spans="3:7" s="69" customFormat="1" ht="9" customHeight="1">
      <c r="C44" s="170"/>
      <c r="E44" s="171"/>
      <c r="F44" s="171"/>
      <c r="G44" s="171"/>
    </row>
    <row r="45" spans="3:5" s="69" customFormat="1" ht="9" customHeight="1">
      <c r="C45" s="170" t="str">
        <f>C15</f>
        <v>Sep</v>
      </c>
      <c r="D45" s="69" t="s">
        <v>87</v>
      </c>
      <c r="E45" s="171">
        <f>E15</f>
        <v>0</v>
      </c>
    </row>
    <row r="46" spans="3:7" s="69" customFormat="1" ht="9" customHeight="1">
      <c r="C46" s="170"/>
      <c r="D46" s="69" t="s">
        <v>88</v>
      </c>
      <c r="E46" s="171"/>
      <c r="F46" s="171">
        <f>F15</f>
        <v>0</v>
      </c>
      <c r="G46" s="171">
        <f>G15</f>
        <v>0</v>
      </c>
    </row>
    <row r="47" spans="3:7" s="69" customFormat="1" ht="9" customHeight="1">
      <c r="C47" s="170"/>
      <c r="E47" s="171"/>
      <c r="F47" s="171"/>
      <c r="G47" s="171"/>
    </row>
    <row r="48" spans="3:5" s="69" customFormat="1" ht="9" customHeight="1">
      <c r="C48" s="170" t="str">
        <f>C16</f>
        <v>Okt</v>
      </c>
      <c r="D48" s="69" t="s">
        <v>87</v>
      </c>
      <c r="E48" s="171">
        <f>E16</f>
        <v>0</v>
      </c>
    </row>
    <row r="49" spans="3:7" s="69" customFormat="1" ht="9" customHeight="1">
      <c r="C49" s="170"/>
      <c r="D49" s="69" t="s">
        <v>88</v>
      </c>
      <c r="E49" s="171"/>
      <c r="F49" s="171">
        <f>F16</f>
        <v>0</v>
      </c>
      <c r="G49" s="171">
        <f>G16</f>
        <v>0</v>
      </c>
    </row>
    <row r="50" spans="3:7" s="69" customFormat="1" ht="9" customHeight="1">
      <c r="C50" s="170"/>
      <c r="E50" s="171"/>
      <c r="F50" s="171"/>
      <c r="G50" s="171"/>
    </row>
    <row r="51" spans="3:5" s="69" customFormat="1" ht="9" customHeight="1">
      <c r="C51" s="170" t="str">
        <f>C17</f>
        <v>Nov</v>
      </c>
      <c r="D51" s="69" t="s">
        <v>87</v>
      </c>
      <c r="E51" s="171">
        <f>E17</f>
        <v>0</v>
      </c>
    </row>
    <row r="52" spans="3:7" s="69" customFormat="1" ht="9" customHeight="1">
      <c r="C52" s="170"/>
      <c r="D52" s="69" t="s">
        <v>88</v>
      </c>
      <c r="E52" s="171"/>
      <c r="F52" s="171">
        <f>F17</f>
        <v>0</v>
      </c>
      <c r="G52" s="171">
        <f>G17</f>
        <v>0</v>
      </c>
    </row>
    <row r="53" spans="3:7" s="69" customFormat="1" ht="9" customHeight="1">
      <c r="C53" s="170"/>
      <c r="E53" s="171"/>
      <c r="F53" s="171"/>
      <c r="G53" s="171"/>
    </row>
    <row r="54" spans="3:5" s="69" customFormat="1" ht="9" customHeight="1">
      <c r="C54" s="170" t="str">
        <f>C18</f>
        <v>Dez</v>
      </c>
      <c r="D54" s="69" t="s">
        <v>87</v>
      </c>
      <c r="E54" s="171">
        <f>E18</f>
        <v>0</v>
      </c>
    </row>
    <row r="55" spans="4:7" s="69" customFormat="1" ht="9" customHeight="1">
      <c r="D55" s="69" t="s">
        <v>88</v>
      </c>
      <c r="F55" s="171">
        <f>F18</f>
        <v>0</v>
      </c>
      <c r="G55" s="171">
        <f>G18</f>
        <v>0</v>
      </c>
    </row>
  </sheetData>
  <sheetProtection password="DCD7" sheet="1" selectLockedCells="1"/>
  <mergeCells count="2">
    <mergeCell ref="I1:J1"/>
    <mergeCell ref="B3:I3"/>
  </mergeCells>
  <conditionalFormatting sqref="I7:J7 J8:J10">
    <cfRule type="expression" priority="50" dxfId="342" stopIfTrue="1">
      <formula>INDIRECT(ADDRESS(ROW(),4))=7</formula>
    </cfRule>
  </conditionalFormatting>
  <conditionalFormatting sqref="C7:C18 E7">
    <cfRule type="expression" priority="51" dxfId="343" stopIfTrue="1">
      <formula>INDIRECT(ADDRESS(ROW(),4))=7</formula>
    </cfRule>
    <cfRule type="expression" priority="52" dxfId="344" stopIfTrue="1">
      <formula>INDIRECT(ADDRESS(ROW(),4))=6</formula>
    </cfRule>
  </conditionalFormatting>
  <conditionalFormatting sqref="J14:J18">
    <cfRule type="expression" priority="49" dxfId="342" stopIfTrue="1">
      <formula>INDIRECT(ADDRESS(ROW(),4))=7</formula>
    </cfRule>
  </conditionalFormatting>
  <conditionalFormatting sqref="J11:J13">
    <cfRule type="expression" priority="33" dxfId="342" stopIfTrue="1">
      <formula>INDIRECT(ADDRESS(ROW(),4))=7</formula>
    </cfRule>
  </conditionalFormatting>
  <conditionalFormatting sqref="D7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F7:G7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E8:E18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D8:D18">
    <cfRule type="expression" priority="4" dxfId="343" stopIfTrue="1">
      <formula>INDIRECT(ADDRESS(ROW(),4))=7</formula>
    </cfRule>
    <cfRule type="expression" priority="5" dxfId="344" stopIfTrue="1">
      <formula>INDIRECT(ADDRESS(ROW(),4))=6</formula>
    </cfRule>
  </conditionalFormatting>
  <conditionalFormatting sqref="F8:G18">
    <cfRule type="expression" priority="2" dxfId="343" stopIfTrue="1">
      <formula>INDIRECT(ADDRESS(ROW(),4))=7</formula>
    </cfRule>
    <cfRule type="expression" priority="3" dxfId="344" stopIfTrue="1">
      <formula>INDIRECT(ADDRESS(ROW(),4))=6</formula>
    </cfRule>
  </conditionalFormatting>
  <conditionalFormatting sqref="I8:I18">
    <cfRule type="expression" priority="1" dxfId="342" stopIfTrue="1">
      <formula>INDIRECT(ADDRESS(ROW(),4))=7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headerFooter alignWithMargins="0">
    <oddFooter>&amp;L&amp;6&amp;F&amp;R&amp;8&amp;D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B1:X48"/>
  <sheetViews>
    <sheetView showGridLines="0" tabSelected="1" zoomScalePageLayoutView="0" workbookViewId="0" topLeftCell="A1">
      <pane ySplit="5" topLeftCell="A6" activePane="bottomLeft" state="frozen"/>
      <selection pane="topLeft" activeCell="E38" sqref="E38"/>
      <selection pane="bottomLeft" activeCell="S14" sqref="S14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</v>
      </c>
      <c r="E3" s="48"/>
      <c r="F3" s="187">
        <f>DATEVALUE("1."&amp;B3&amp;"."&amp;Jahr)</f>
        <v>42370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</c>
      <c r="C6" s="57">
        <f>F3</f>
        <v>42370</v>
      </c>
      <c r="D6" s="57" t="b">
        <f ca="1">IF(C6&lt;TODAY(),TRUE,FALSE)</f>
        <v>1</v>
      </c>
      <c r="E6" s="58">
        <f>WEEKDAY(C6,2)</f>
        <v>5</v>
      </c>
      <c r="F6" s="59" t="str">
        <f>IF(E6&lt;&gt;0,CHOOSE(E6,"Mo","Di","Mi","Do","Fr","Sa","So"),"")</f>
        <v>Fr</v>
      </c>
      <c r="G6" s="59" t="str">
        <f>VLOOKUP(C6,Parameter!$C$21:$D$36,2,FALSE)</f>
        <v>Neujahr</v>
      </c>
      <c r="H6" s="60">
        <f>IF(B6&lt;&gt;"",IF(ISNA(G6),VLOOKUP(F6,Parameter!$B$10:$E$16,4,FALSE),G6),"")</f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</c>
      <c r="C7" s="71">
        <f>C6+1</f>
        <v>42371</v>
      </c>
      <c r="D7" s="71" t="b">
        <f aca="true" ca="1" t="shared" si="1" ref="D7:D36">IF(C7&lt;TODAY(),TRUE,FALSE)</f>
        <v>1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str">
        <f>VLOOKUP(C7,Parameter!$C$21:$D$36,2,FALSE)</f>
        <v>Berchtoldstag</v>
      </c>
      <c r="H7" s="74">
        <f>IF(B7&lt;&gt;"",IF(ISNA(G7),VLOOKUP(F7,Parameter!$B$10:$E$16,4,FALSE),G7),"")</f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</c>
      <c r="C8" s="71">
        <f aca="true" t="shared" si="5" ref="C8:C36">C7+1</f>
        <v>42372</v>
      </c>
      <c r="D8" s="71" t="b">
        <f ca="1" t="shared" si="1"/>
        <v>1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</c>
      <c r="C9" s="71">
        <f t="shared" si="5"/>
        <v>42373</v>
      </c>
      <c r="D9" s="71" t="b">
        <f ca="1" t="shared" si="1"/>
        <v>1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</c>
      <c r="C10" s="71">
        <f t="shared" si="5"/>
        <v>42374</v>
      </c>
      <c r="D10" s="71" t="b">
        <f ca="1" t="shared" si="1"/>
        <v>1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</c>
      <c r="C11" s="71">
        <f t="shared" si="5"/>
        <v>42375</v>
      </c>
      <c r="D11" s="71" t="b">
        <f ca="1" t="shared" si="1"/>
        <v>1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42376</v>
      </c>
      <c r="C12" s="71">
        <f t="shared" si="5"/>
        <v>42376</v>
      </c>
      <c r="D12" s="71" t="b">
        <f ca="1" t="shared" si="1"/>
        <v>1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>
        <v>0.3333333333333333</v>
      </c>
      <c r="J12" s="76">
        <v>0.5</v>
      </c>
      <c r="K12" s="75">
        <v>0.548611111111111</v>
      </c>
      <c r="L12" s="76">
        <v>0.7048611111111112</v>
      </c>
      <c r="M12" s="75"/>
      <c r="N12" s="76"/>
      <c r="O12" s="75"/>
      <c r="P12" s="76"/>
      <c r="Q12" s="77">
        <f t="shared" si="3"/>
        <v>7.75</v>
      </c>
      <c r="R12" s="78"/>
      <c r="S12" s="79"/>
      <c r="T12" s="78"/>
      <c r="U12" s="80"/>
      <c r="V12" s="81">
        <f t="shared" si="4"/>
        <v>7.75</v>
      </c>
      <c r="W12" s="68">
        <f t="shared" si="0"/>
        <v>-0.25</v>
      </c>
    </row>
    <row r="13" spans="2:23" s="69" customFormat="1" ht="15" customHeight="1">
      <c r="B13" s="70">
        <f>IF(AND(MONTH(C13)=B$3,[0]!Eintritt&lt;=C13,[0]!Austritt&gt;=C13),C13,"")</f>
        <v>42377</v>
      </c>
      <c r="C13" s="71">
        <f t="shared" si="5"/>
        <v>42377</v>
      </c>
      <c r="D13" s="71" t="b">
        <f ca="1" t="shared" si="1"/>
        <v>1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>
        <v>0.5902777777777778</v>
      </c>
      <c r="J13" s="76">
        <v>0.7569444444444445</v>
      </c>
      <c r="K13" s="75"/>
      <c r="L13" s="76"/>
      <c r="M13" s="75"/>
      <c r="N13" s="76"/>
      <c r="O13" s="75"/>
      <c r="P13" s="76"/>
      <c r="Q13" s="77">
        <f t="shared" si="3"/>
        <v>4</v>
      </c>
      <c r="R13" s="78" t="s">
        <v>66</v>
      </c>
      <c r="S13" s="79">
        <v>5.25</v>
      </c>
      <c r="T13" s="78"/>
      <c r="U13" s="80"/>
      <c r="V13" s="81">
        <f t="shared" si="4"/>
        <v>9.25</v>
      </c>
      <c r="W13" s="68">
        <f t="shared" si="0"/>
        <v>1.25</v>
      </c>
    </row>
    <row r="14" spans="2:23" s="69" customFormat="1" ht="15" customHeight="1">
      <c r="B14" s="70">
        <f>IF(AND(MONTH(C14)=B$3,[0]!Eintritt&lt;=C14,[0]!Austritt&gt;=C14),C14,"")</f>
        <v>42378</v>
      </c>
      <c r="C14" s="71">
        <f t="shared" si="5"/>
        <v>42378</v>
      </c>
      <c r="D14" s="71" t="b">
        <f ca="1" t="shared" si="1"/>
        <v>1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42379</v>
      </c>
      <c r="C15" s="71">
        <f t="shared" si="5"/>
        <v>42379</v>
      </c>
      <c r="D15" s="71" t="b">
        <f ca="1" t="shared" si="1"/>
        <v>1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42380</v>
      </c>
      <c r="C16" s="71">
        <f t="shared" si="5"/>
        <v>42380</v>
      </c>
      <c r="D16" s="71" t="b">
        <f ca="1" t="shared" si="1"/>
        <v>1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>
        <v>0.3333333333333333</v>
      </c>
      <c r="J16" s="76">
        <v>0.5069444444444444</v>
      </c>
      <c r="K16" s="75">
        <v>0.5625</v>
      </c>
      <c r="L16" s="76">
        <v>0.7222222222222222</v>
      </c>
      <c r="M16" s="75"/>
      <c r="N16" s="76"/>
      <c r="O16" s="75"/>
      <c r="P16" s="76"/>
      <c r="Q16" s="77">
        <f t="shared" si="3"/>
        <v>8</v>
      </c>
      <c r="R16" s="78"/>
      <c r="S16" s="79"/>
      <c r="T16" s="78"/>
      <c r="U16" s="80"/>
      <c r="V16" s="81">
        <f t="shared" si="4"/>
        <v>8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42381</v>
      </c>
      <c r="C17" s="71">
        <f t="shared" si="5"/>
        <v>42381</v>
      </c>
      <c r="D17" s="71" t="b">
        <f ca="1" t="shared" si="1"/>
        <v>1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>
        <v>0.3333333333333333</v>
      </c>
      <c r="J17" s="76">
        <v>0.5</v>
      </c>
      <c r="K17" s="75">
        <v>0.5555555555555556</v>
      </c>
      <c r="L17" s="76">
        <v>0.5833333333333334</v>
      </c>
      <c r="M17" s="75">
        <v>0.5902777777777778</v>
      </c>
      <c r="N17" s="76">
        <v>0.7256944444444445</v>
      </c>
      <c r="O17" s="75">
        <v>0.7291666666666666</v>
      </c>
      <c r="P17" s="76">
        <v>0.7708333333333334</v>
      </c>
      <c r="Q17" s="77">
        <f t="shared" si="3"/>
        <v>8.917</v>
      </c>
      <c r="R17" s="78"/>
      <c r="S17" s="79"/>
      <c r="T17" s="78"/>
      <c r="U17" s="80"/>
      <c r="V17" s="81">
        <f t="shared" si="4"/>
        <v>8.917</v>
      </c>
      <c r="W17" s="68">
        <f t="shared" si="0"/>
        <v>0.9169999999999998</v>
      </c>
    </row>
    <row r="18" spans="2:23" s="69" customFormat="1" ht="15" customHeight="1">
      <c r="B18" s="70">
        <f>IF(AND(MONTH(C18)=B$3,[0]!Eintritt&lt;=C18,[0]!Austritt&gt;=C18),C18,"")</f>
        <v>42382</v>
      </c>
      <c r="C18" s="71">
        <f t="shared" si="5"/>
        <v>42382</v>
      </c>
      <c r="D18" s="71" t="b">
        <f ca="1" t="shared" si="1"/>
        <v>1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>
        <v>0.2916666666666667</v>
      </c>
      <c r="J18" s="76">
        <v>0.6840277777777778</v>
      </c>
      <c r="K18" s="75"/>
      <c r="L18" s="76"/>
      <c r="M18" s="75"/>
      <c r="N18" s="76"/>
      <c r="O18" s="75"/>
      <c r="P18" s="76"/>
      <c r="Q18" s="77">
        <f t="shared" si="3"/>
        <v>9.417</v>
      </c>
      <c r="R18" s="78"/>
      <c r="S18" s="79"/>
      <c r="T18" s="78"/>
      <c r="U18" s="80"/>
      <c r="V18" s="81">
        <f t="shared" si="4"/>
        <v>9.417</v>
      </c>
      <c r="W18" s="68">
        <f t="shared" si="0"/>
        <v>1.4169999999999998</v>
      </c>
    </row>
    <row r="19" spans="2:23" s="69" customFormat="1" ht="15" customHeight="1">
      <c r="B19" s="70">
        <f>IF(AND(MONTH(C19)=B$3,[0]!Eintritt&lt;=C19,[0]!Austritt&gt;=C19),C19,"")</f>
        <v>42383</v>
      </c>
      <c r="C19" s="71">
        <f t="shared" si="5"/>
        <v>42383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42384</v>
      </c>
      <c r="C20" s="71">
        <f t="shared" si="5"/>
        <v>42384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42385</v>
      </c>
      <c r="C21" s="71">
        <f t="shared" si="5"/>
        <v>42385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42386</v>
      </c>
      <c r="C22" s="71">
        <f t="shared" si="5"/>
        <v>42386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42387</v>
      </c>
      <c r="C23" s="71">
        <f t="shared" si="5"/>
        <v>42387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42388</v>
      </c>
      <c r="C24" s="71">
        <f t="shared" si="5"/>
        <v>42388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42389</v>
      </c>
      <c r="C25" s="71">
        <f t="shared" si="5"/>
        <v>42389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42390</v>
      </c>
      <c r="C26" s="71">
        <f t="shared" si="5"/>
        <v>42390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42391</v>
      </c>
      <c r="C27" s="71">
        <f t="shared" si="5"/>
        <v>42391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42392</v>
      </c>
      <c r="C28" s="71">
        <f t="shared" si="5"/>
        <v>42392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42393</v>
      </c>
      <c r="C29" s="71">
        <f t="shared" si="5"/>
        <v>42393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42394</v>
      </c>
      <c r="C30" s="71">
        <f t="shared" si="5"/>
        <v>42394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42395</v>
      </c>
      <c r="C31" s="71">
        <f t="shared" si="5"/>
        <v>42395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42396</v>
      </c>
      <c r="C32" s="71">
        <f t="shared" si="5"/>
        <v>42396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42397</v>
      </c>
      <c r="C33" s="71">
        <f t="shared" si="5"/>
        <v>42397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42398</v>
      </c>
      <c r="C34" s="71">
        <f t="shared" si="5"/>
        <v>42398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42399</v>
      </c>
      <c r="C35" s="71">
        <f t="shared" si="5"/>
        <v>42399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42400</v>
      </c>
      <c r="C36" s="83">
        <f t="shared" si="5"/>
        <v>42400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136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38.084</v>
      </c>
      <c r="R37" s="101"/>
      <c r="S37" s="100">
        <f>SUM(S6:S36)</f>
        <v>5.25</v>
      </c>
      <c r="T37" s="101"/>
      <c r="U37" s="100">
        <f>SUM(U6:U36)</f>
        <v>0</v>
      </c>
      <c r="V37" s="102">
        <f>SUM(V6:V36)</f>
        <v>43.334</v>
      </c>
      <c r="W37" s="103">
        <f>SUM(W6:W36)</f>
        <v>-92.666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40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v>0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-136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38.084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5.25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5.25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18 I34:J36">
    <cfRule type="expression" priority="31" dxfId="342" stopIfTrue="1">
      <formula>INDIRECT(ADDRESS(ROW(),4))=7</formula>
    </cfRule>
  </conditionalFormatting>
  <conditionalFormatting sqref="F6:F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H6:H36 Q6:Q36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K6:L18 K34:L36">
    <cfRule type="expression" priority="30" dxfId="342" stopIfTrue="1">
      <formula>INDIRECT(ADDRESS(ROW(),4))=7</formula>
    </cfRule>
  </conditionalFormatting>
  <conditionalFormatting sqref="V6:V36">
    <cfRule type="expression" priority="28" dxfId="343" stopIfTrue="1">
      <formula>INDIRECT(ADDRESS(ROW(),4))=7</formula>
    </cfRule>
    <cfRule type="expression" priority="29" dxfId="344" stopIfTrue="1">
      <formula>INDIRECT(ADDRESS(ROW(),4))=6</formula>
    </cfRule>
  </conditionalFormatting>
  <conditionalFormatting sqref="T6:T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U6:U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S6:S34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B6:B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W6:W36">
    <cfRule type="cellIs" priority="18" dxfId="345" operator="lessThan" stopIfTrue="1">
      <formula>-0.01</formula>
    </cfRule>
    <cfRule type="cellIs" priority="19" dxfId="346" operator="greaterThan" stopIfTrue="1">
      <formula>0.01</formula>
    </cfRule>
  </conditionalFormatting>
  <conditionalFormatting sqref="I24:J25">
    <cfRule type="expression" priority="17" dxfId="342" stopIfTrue="1">
      <formula>INDIRECT(ADDRESS(ROW(),4))=7</formula>
    </cfRule>
  </conditionalFormatting>
  <conditionalFormatting sqref="K24:L25">
    <cfRule type="expression" priority="16" dxfId="342" stopIfTrue="1">
      <formula>INDIRECT(ADDRESS(ROW(),4))=7</formula>
    </cfRule>
  </conditionalFormatting>
  <conditionalFormatting sqref="I31:J33">
    <cfRule type="expression" priority="13" dxfId="342" stopIfTrue="1">
      <formula>INDIRECT(ADDRESS(ROW(),4))=7</formula>
    </cfRule>
  </conditionalFormatting>
  <conditionalFormatting sqref="K31:L33">
    <cfRule type="expression" priority="12" dxfId="342" stopIfTrue="1">
      <formula>INDIRECT(ADDRESS(ROW(),4))=7</formula>
    </cfRule>
  </conditionalFormatting>
  <conditionalFormatting sqref="M6:N36">
    <cfRule type="expression" priority="11" dxfId="342" stopIfTrue="1">
      <formula>INDIRECT(ADDRESS(ROW(),4))=7</formula>
    </cfRule>
  </conditionalFormatting>
  <conditionalFormatting sqref="R6:R34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I19:J23">
    <cfRule type="expression" priority="8" dxfId="342" stopIfTrue="1">
      <formula>INDIRECT(ADDRESS(ROW(),4))=7</formula>
    </cfRule>
  </conditionalFormatting>
  <conditionalFormatting sqref="K19:L23">
    <cfRule type="expression" priority="7" dxfId="342" stopIfTrue="1">
      <formula>INDIRECT(ADDRESS(ROW(),4))=7</formula>
    </cfRule>
  </conditionalFormatting>
  <conditionalFormatting sqref="I26:J30">
    <cfRule type="expression" priority="6" dxfId="342" stopIfTrue="1">
      <formula>INDIRECT(ADDRESS(ROW(),4))=7</formula>
    </cfRule>
  </conditionalFormatting>
  <conditionalFormatting sqref="K26:L30">
    <cfRule type="expression" priority="5" dxfId="342" stopIfTrue="1">
      <formula>INDIRECT(ADDRESS(ROW(),4))=7</formula>
    </cfRule>
  </conditionalFormatting>
  <conditionalFormatting sqref="S35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5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B1:X48"/>
  <sheetViews>
    <sheetView showGridLines="0" zoomScalePageLayoutView="0" workbookViewId="0" topLeftCell="A8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2</v>
      </c>
      <c r="E3" s="48"/>
      <c r="F3" s="187">
        <f>DATEVALUE("1."&amp;B3&amp;"."&amp;Jahr)</f>
        <v>42401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42401</v>
      </c>
      <c r="C6" s="57">
        <f>F3</f>
        <v>42401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42402</v>
      </c>
      <c r="C7" s="71">
        <f>C6+1</f>
        <v>42402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42403</v>
      </c>
      <c r="C8" s="71">
        <f aca="true" t="shared" si="5" ref="C8:C36">C7+1</f>
        <v>42403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42404</v>
      </c>
      <c r="C9" s="71">
        <f t="shared" si="5"/>
        <v>42404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42405</v>
      </c>
      <c r="C10" s="71">
        <f t="shared" si="5"/>
        <v>42405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42406</v>
      </c>
      <c r="C11" s="71">
        <f t="shared" si="5"/>
        <v>42406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42407</v>
      </c>
      <c r="C12" s="71">
        <f t="shared" si="5"/>
        <v>42407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42408</v>
      </c>
      <c r="C13" s="71">
        <f t="shared" si="5"/>
        <v>42408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42409</v>
      </c>
      <c r="C14" s="71">
        <f t="shared" si="5"/>
        <v>42409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42410</v>
      </c>
      <c r="C15" s="71">
        <f t="shared" si="5"/>
        <v>42410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42411</v>
      </c>
      <c r="C16" s="71">
        <f t="shared" si="5"/>
        <v>42411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42412</v>
      </c>
      <c r="C17" s="71">
        <f t="shared" si="5"/>
        <v>42412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42413</v>
      </c>
      <c r="C18" s="71">
        <f t="shared" si="5"/>
        <v>42413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42414</v>
      </c>
      <c r="C19" s="71">
        <f t="shared" si="5"/>
        <v>42414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42415</v>
      </c>
      <c r="C20" s="71">
        <f t="shared" si="5"/>
        <v>42415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42416</v>
      </c>
      <c r="C21" s="71">
        <f t="shared" si="5"/>
        <v>42416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42417</v>
      </c>
      <c r="C22" s="71">
        <f t="shared" si="5"/>
        <v>42417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42418</v>
      </c>
      <c r="C23" s="71">
        <f t="shared" si="5"/>
        <v>42418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42419</v>
      </c>
      <c r="C24" s="71">
        <f t="shared" si="5"/>
        <v>42419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42420</v>
      </c>
      <c r="C25" s="71">
        <f t="shared" si="5"/>
        <v>42420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42421</v>
      </c>
      <c r="C26" s="71">
        <f t="shared" si="5"/>
        <v>42421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42422</v>
      </c>
      <c r="C27" s="71">
        <f t="shared" si="5"/>
        <v>42422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42423</v>
      </c>
      <c r="C28" s="71">
        <f t="shared" si="5"/>
        <v>42423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42424</v>
      </c>
      <c r="C29" s="71">
        <f t="shared" si="5"/>
        <v>42424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42425</v>
      </c>
      <c r="C30" s="71">
        <f t="shared" si="5"/>
        <v>42425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42426</v>
      </c>
      <c r="C31" s="71">
        <f t="shared" si="5"/>
        <v>42426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42427</v>
      </c>
      <c r="C32" s="71">
        <f t="shared" si="5"/>
        <v>42427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42428</v>
      </c>
      <c r="C33" s="71">
        <f t="shared" si="5"/>
        <v>42428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42429</v>
      </c>
      <c r="C34" s="71">
        <f t="shared" si="5"/>
        <v>42429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</c>
      <c r="C35" s="71">
        <f t="shared" si="5"/>
        <v>42430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42431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Jan!V47</f>
        <v>-92.666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-260.666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3</v>
      </c>
      <c r="E3" s="48"/>
      <c r="F3" s="187">
        <f>DATEVALUE("1."&amp;B3&amp;"."&amp;Jahr)</f>
        <v>42430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42430</v>
      </c>
      <c r="C6" s="57">
        <f>F3</f>
        <v>42430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42431</v>
      </c>
      <c r="C7" s="71">
        <f>C6+1</f>
        <v>42431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42432</v>
      </c>
      <c r="C8" s="71">
        <f aca="true" t="shared" si="5" ref="C8:C36">C7+1</f>
        <v>42432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42433</v>
      </c>
      <c r="C9" s="71">
        <f t="shared" si="5"/>
        <v>42433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42434</v>
      </c>
      <c r="C10" s="71">
        <f t="shared" si="5"/>
        <v>42434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42435</v>
      </c>
      <c r="C11" s="71">
        <f t="shared" si="5"/>
        <v>42435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42436</v>
      </c>
      <c r="C12" s="71">
        <f t="shared" si="5"/>
        <v>42436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42437</v>
      </c>
      <c r="C13" s="71">
        <f t="shared" si="5"/>
        <v>42437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42438</v>
      </c>
      <c r="C14" s="71">
        <f t="shared" si="5"/>
        <v>42438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42439</v>
      </c>
      <c r="C15" s="71">
        <f t="shared" si="5"/>
        <v>42439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42440</v>
      </c>
      <c r="C16" s="71">
        <f t="shared" si="5"/>
        <v>42440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42441</v>
      </c>
      <c r="C17" s="71">
        <f t="shared" si="5"/>
        <v>42441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42442</v>
      </c>
      <c r="C18" s="71">
        <f t="shared" si="5"/>
        <v>42442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42443</v>
      </c>
      <c r="C19" s="71">
        <f t="shared" si="5"/>
        <v>42443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42444</v>
      </c>
      <c r="C20" s="71">
        <f t="shared" si="5"/>
        <v>42444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42445</v>
      </c>
      <c r="C21" s="71">
        <f t="shared" si="5"/>
        <v>42445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42446</v>
      </c>
      <c r="C22" s="71">
        <f t="shared" si="5"/>
        <v>42446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42447</v>
      </c>
      <c r="C23" s="71">
        <f t="shared" si="5"/>
        <v>42447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42448</v>
      </c>
      <c r="C24" s="71">
        <f t="shared" si="5"/>
        <v>42448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42449</v>
      </c>
      <c r="C25" s="71">
        <f t="shared" si="5"/>
        <v>42449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42450</v>
      </c>
      <c r="C26" s="71">
        <f t="shared" si="5"/>
        <v>42450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42451</v>
      </c>
      <c r="C27" s="71">
        <f t="shared" si="5"/>
        <v>42451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42452</v>
      </c>
      <c r="C28" s="71">
        <f t="shared" si="5"/>
        <v>42452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42453</v>
      </c>
      <c r="C29" s="71">
        <f t="shared" si="5"/>
        <v>42453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42454</v>
      </c>
      <c r="C30" s="71">
        <f t="shared" si="5"/>
        <v>42454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str">
        <f>VLOOKUP(C30,Parameter!$C$21:$D$36,2,FALSE)</f>
        <v>Karfreitag</v>
      </c>
      <c r="H30" s="74" t="str">
        <f>IF(B30&lt;&gt;"",IF(ISNA(G30),VLOOKUP(F30,Parameter!$B$10:$E$16,4,FALSE),G30),"")</f>
        <v>Karfreitag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42455</v>
      </c>
      <c r="C31" s="71">
        <f t="shared" si="5"/>
        <v>42455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42456</v>
      </c>
      <c r="C32" s="71">
        <f t="shared" si="5"/>
        <v>42456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str">
        <f>VLOOKUP(C32,Parameter!$C$21:$D$36,2,FALSE)</f>
        <v>Ostersonntag</v>
      </c>
      <c r="H32" s="74" t="str">
        <f>IF(B32&lt;&gt;"",IF(ISNA(G32),VLOOKUP(F32,Parameter!$B$10:$E$16,4,FALSE),G32),"")</f>
        <v>Ostersonntag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42457</v>
      </c>
      <c r="C33" s="71">
        <f t="shared" si="5"/>
        <v>42457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str">
        <f>VLOOKUP(C33,Parameter!$C$21:$D$36,2,FALSE)</f>
        <v>Ostermontag</v>
      </c>
      <c r="H33" s="74" t="str">
        <f>IF(B33&lt;&gt;"",IF(ISNA(G33),VLOOKUP(F33,Parameter!$B$10:$E$16,4,FALSE),G33),"")</f>
        <v>Ostermontag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42458</v>
      </c>
      <c r="C34" s="71">
        <f t="shared" si="5"/>
        <v>42458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42459</v>
      </c>
      <c r="C35" s="71">
        <f t="shared" si="5"/>
        <v>42459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42460</v>
      </c>
      <c r="C36" s="83">
        <f t="shared" si="5"/>
        <v>42460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Feb!V47</f>
        <v>-260.666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-428.666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4</v>
      </c>
      <c r="E3" s="48"/>
      <c r="F3" s="187">
        <f>DATEVALUE("1."&amp;B3&amp;"."&amp;Jahr)</f>
        <v>42461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42461</v>
      </c>
      <c r="C6" s="57">
        <f>F3</f>
        <v>42461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42462</v>
      </c>
      <c r="C7" s="71">
        <f>C6+1</f>
        <v>42462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42463</v>
      </c>
      <c r="C8" s="71">
        <f aca="true" t="shared" si="5" ref="C8:C36">C7+1</f>
        <v>42463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42464</v>
      </c>
      <c r="C9" s="71">
        <f t="shared" si="5"/>
        <v>42464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42465</v>
      </c>
      <c r="C10" s="71">
        <f t="shared" si="5"/>
        <v>42465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42466</v>
      </c>
      <c r="C11" s="71">
        <f t="shared" si="5"/>
        <v>42466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42467</v>
      </c>
      <c r="C12" s="71">
        <f t="shared" si="5"/>
        <v>42467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42468</v>
      </c>
      <c r="C13" s="71">
        <f t="shared" si="5"/>
        <v>42468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42469</v>
      </c>
      <c r="C14" s="71">
        <f t="shared" si="5"/>
        <v>42469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42470</v>
      </c>
      <c r="C15" s="71">
        <f t="shared" si="5"/>
        <v>42470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42471</v>
      </c>
      <c r="C16" s="71">
        <f t="shared" si="5"/>
        <v>42471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42472</v>
      </c>
      <c r="C17" s="71">
        <f t="shared" si="5"/>
        <v>42472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42473</v>
      </c>
      <c r="C18" s="71">
        <f t="shared" si="5"/>
        <v>42473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42474</v>
      </c>
      <c r="C19" s="71">
        <f t="shared" si="5"/>
        <v>42474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42475</v>
      </c>
      <c r="C20" s="71">
        <f t="shared" si="5"/>
        <v>42475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42476</v>
      </c>
      <c r="C21" s="71">
        <f t="shared" si="5"/>
        <v>42476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42477</v>
      </c>
      <c r="C22" s="71">
        <f t="shared" si="5"/>
        <v>42477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42478</v>
      </c>
      <c r="C23" s="71">
        <f t="shared" si="5"/>
        <v>42478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42479</v>
      </c>
      <c r="C24" s="71">
        <f t="shared" si="5"/>
        <v>42479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42480</v>
      </c>
      <c r="C25" s="71">
        <f t="shared" si="5"/>
        <v>42480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42481</v>
      </c>
      <c r="C26" s="71">
        <f t="shared" si="5"/>
        <v>42481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42482</v>
      </c>
      <c r="C27" s="71">
        <f t="shared" si="5"/>
        <v>42482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42483</v>
      </c>
      <c r="C28" s="71">
        <f t="shared" si="5"/>
        <v>42483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42484</v>
      </c>
      <c r="C29" s="71">
        <f t="shared" si="5"/>
        <v>42484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42485</v>
      </c>
      <c r="C30" s="71">
        <f t="shared" si="5"/>
        <v>42485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42486</v>
      </c>
      <c r="C31" s="71">
        <f t="shared" si="5"/>
        <v>42486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42487</v>
      </c>
      <c r="C32" s="71">
        <f t="shared" si="5"/>
        <v>42487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42488</v>
      </c>
      <c r="C33" s="71">
        <f t="shared" si="5"/>
        <v>42488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42489</v>
      </c>
      <c r="C34" s="71">
        <f t="shared" si="5"/>
        <v>42489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42490</v>
      </c>
      <c r="C35" s="71">
        <f t="shared" si="5"/>
        <v>42490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42491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str">
        <f>VLOOKUP(C36,Parameter!$C$21:$D$36,2,FALSE)</f>
        <v>Tag der Arbeit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Mär!V47</f>
        <v>-428.666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-596.6659999999999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5</v>
      </c>
      <c r="E3" s="48"/>
      <c r="F3" s="187">
        <f>DATEVALUE("1."&amp;B3&amp;"."&amp;Jahr)</f>
        <v>42491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42491</v>
      </c>
      <c r="C6" s="57">
        <f>F3</f>
        <v>42491</v>
      </c>
      <c r="D6" s="57" t="b">
        <f ca="1">IF(C6&lt;TODAY(),TRUE,FALSE)</f>
        <v>0</v>
      </c>
      <c r="E6" s="58">
        <f>WEEKDAY(C6,2)</f>
        <v>7</v>
      </c>
      <c r="F6" s="59" t="str">
        <f>IF(E6&lt;&gt;0,CHOOSE(E6,"Mo","Di","Mi","Do","Fr","Sa","So"),"")</f>
        <v>So</v>
      </c>
      <c r="G6" s="59" t="str">
        <f>VLOOKUP(C6,Parameter!$C$21:$D$36,2,FALSE)</f>
        <v>Tag der Arbeit</v>
      </c>
      <c r="H6" s="60" t="str">
        <f>IF(B6&lt;&gt;"",IF(ISNA(G6),VLOOKUP(F6,Parameter!$B$10:$E$16,4,FALSE),G6),"")</f>
        <v>Tag der Arbeit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42492</v>
      </c>
      <c r="C7" s="71">
        <f>C6+1</f>
        <v>42492</v>
      </c>
      <c r="D7" s="71" t="b">
        <f aca="true" ca="1" t="shared" si="1" ref="D7:D36">IF(C7&lt;TODAY(),TRUE,FALSE)</f>
        <v>0</v>
      </c>
      <c r="E7" s="72">
        <f>WEEKDAY(C7,2)</f>
        <v>1</v>
      </c>
      <c r="F7" s="73" t="str">
        <f aca="true" t="shared" si="2" ref="F7:F36">IF(E7&lt;&gt;0,CHOOSE(E7,"Mo","Di","Mi","Do","Fr","Sa","So"),"")</f>
        <v>Mo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42493</v>
      </c>
      <c r="C8" s="71">
        <f aca="true" t="shared" si="5" ref="C8:C36">C7+1</f>
        <v>42493</v>
      </c>
      <c r="D8" s="71" t="b">
        <f ca="1" t="shared" si="1"/>
        <v>0</v>
      </c>
      <c r="E8" s="72">
        <f>WEEKDAY(C8,2)</f>
        <v>2</v>
      </c>
      <c r="F8" s="73" t="str">
        <f t="shared" si="2"/>
        <v>Di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42494</v>
      </c>
      <c r="C9" s="71">
        <f t="shared" si="5"/>
        <v>42494</v>
      </c>
      <c r="D9" s="71" t="b">
        <f ca="1" t="shared" si="1"/>
        <v>0</v>
      </c>
      <c r="E9" s="72">
        <f>WEEKDAY(C9,2)</f>
        <v>3</v>
      </c>
      <c r="F9" s="73" t="str">
        <f t="shared" si="2"/>
        <v>Mi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42495</v>
      </c>
      <c r="C10" s="71">
        <f t="shared" si="5"/>
        <v>42495</v>
      </c>
      <c r="D10" s="71" t="b">
        <f ca="1" t="shared" si="1"/>
        <v>0</v>
      </c>
      <c r="E10" s="72">
        <f aca="true" t="shared" si="6" ref="E10:E36">WEEKDAY(C10,2)</f>
        <v>4</v>
      </c>
      <c r="F10" s="73" t="str">
        <f t="shared" si="2"/>
        <v>Do</v>
      </c>
      <c r="G10" s="73" t="str">
        <f>VLOOKUP(C10,Parameter!$C$21:$D$36,2,FALSE)</f>
        <v>Auffahrt</v>
      </c>
      <c r="H10" s="74" t="str">
        <f>IF(B10&lt;&gt;"",IF(ISNA(G10),VLOOKUP(F10,Parameter!$B$10:$E$16,4,FALSE),G10),"")</f>
        <v>Auffahrt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42496</v>
      </c>
      <c r="C11" s="71">
        <f t="shared" si="5"/>
        <v>42496</v>
      </c>
      <c r="D11" s="71" t="b">
        <f ca="1" t="shared" si="1"/>
        <v>0</v>
      </c>
      <c r="E11" s="72">
        <f t="shared" si="6"/>
        <v>5</v>
      </c>
      <c r="F11" s="73" t="str">
        <f t="shared" si="2"/>
        <v>Fr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42497</v>
      </c>
      <c r="C12" s="71">
        <f t="shared" si="5"/>
        <v>42497</v>
      </c>
      <c r="D12" s="71" t="b">
        <f ca="1" t="shared" si="1"/>
        <v>0</v>
      </c>
      <c r="E12" s="72">
        <f t="shared" si="6"/>
        <v>6</v>
      </c>
      <c r="F12" s="73" t="str">
        <f t="shared" si="2"/>
        <v>Sa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42498</v>
      </c>
      <c r="C13" s="71">
        <f t="shared" si="5"/>
        <v>42498</v>
      </c>
      <c r="D13" s="71" t="b">
        <f ca="1" t="shared" si="1"/>
        <v>0</v>
      </c>
      <c r="E13" s="72">
        <f t="shared" si="6"/>
        <v>7</v>
      </c>
      <c r="F13" s="73" t="str">
        <f t="shared" si="2"/>
        <v>So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42499</v>
      </c>
      <c r="C14" s="71">
        <f t="shared" si="5"/>
        <v>42499</v>
      </c>
      <c r="D14" s="71" t="b">
        <f ca="1" t="shared" si="1"/>
        <v>0</v>
      </c>
      <c r="E14" s="72">
        <f t="shared" si="6"/>
        <v>1</v>
      </c>
      <c r="F14" s="73" t="str">
        <f t="shared" si="2"/>
        <v>Mo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42500</v>
      </c>
      <c r="C15" s="71">
        <f t="shared" si="5"/>
        <v>42500</v>
      </c>
      <c r="D15" s="71" t="b">
        <f ca="1" t="shared" si="1"/>
        <v>0</v>
      </c>
      <c r="E15" s="72">
        <f t="shared" si="6"/>
        <v>2</v>
      </c>
      <c r="F15" s="73" t="str">
        <f t="shared" si="2"/>
        <v>Di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42501</v>
      </c>
      <c r="C16" s="71">
        <f t="shared" si="5"/>
        <v>42501</v>
      </c>
      <c r="D16" s="71" t="b">
        <f ca="1" t="shared" si="1"/>
        <v>0</v>
      </c>
      <c r="E16" s="72">
        <f t="shared" si="6"/>
        <v>3</v>
      </c>
      <c r="F16" s="73" t="str">
        <f t="shared" si="2"/>
        <v>Mi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42502</v>
      </c>
      <c r="C17" s="71">
        <f t="shared" si="5"/>
        <v>42502</v>
      </c>
      <c r="D17" s="71" t="b">
        <f ca="1" t="shared" si="1"/>
        <v>0</v>
      </c>
      <c r="E17" s="72">
        <f t="shared" si="6"/>
        <v>4</v>
      </c>
      <c r="F17" s="73" t="str">
        <f t="shared" si="2"/>
        <v>Do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42503</v>
      </c>
      <c r="C18" s="71">
        <f t="shared" si="5"/>
        <v>42503</v>
      </c>
      <c r="D18" s="71" t="b">
        <f ca="1" t="shared" si="1"/>
        <v>0</v>
      </c>
      <c r="E18" s="72">
        <f t="shared" si="6"/>
        <v>5</v>
      </c>
      <c r="F18" s="73" t="str">
        <f t="shared" si="2"/>
        <v>Fr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42504</v>
      </c>
      <c r="C19" s="71">
        <f t="shared" si="5"/>
        <v>42504</v>
      </c>
      <c r="D19" s="71" t="b">
        <f ca="1" t="shared" si="1"/>
        <v>0</v>
      </c>
      <c r="E19" s="72">
        <f t="shared" si="6"/>
        <v>6</v>
      </c>
      <c r="F19" s="73" t="str">
        <f t="shared" si="2"/>
        <v>Sa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42505</v>
      </c>
      <c r="C20" s="71">
        <f t="shared" si="5"/>
        <v>42505</v>
      </c>
      <c r="D20" s="71" t="b">
        <f ca="1" t="shared" si="1"/>
        <v>0</v>
      </c>
      <c r="E20" s="72">
        <f t="shared" si="6"/>
        <v>7</v>
      </c>
      <c r="F20" s="73" t="str">
        <f t="shared" si="2"/>
        <v>So</v>
      </c>
      <c r="G20" s="73" t="str">
        <f>VLOOKUP(C20,Parameter!$C$21:$D$36,2,FALSE)</f>
        <v>Pfingstsonntag</v>
      </c>
      <c r="H20" s="74" t="str">
        <f>IF(B20&lt;&gt;"",IF(ISNA(G20),VLOOKUP(F20,Parameter!$B$10:$E$16,4,FALSE),G20),"")</f>
        <v>Pfingstsonntag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42506</v>
      </c>
      <c r="C21" s="71">
        <f t="shared" si="5"/>
        <v>42506</v>
      </c>
      <c r="D21" s="71" t="b">
        <f ca="1" t="shared" si="1"/>
        <v>0</v>
      </c>
      <c r="E21" s="72">
        <f t="shared" si="6"/>
        <v>1</v>
      </c>
      <c r="F21" s="73" t="str">
        <f t="shared" si="2"/>
        <v>Mo</v>
      </c>
      <c r="G21" s="73" t="str">
        <f>VLOOKUP(C21,Parameter!$C$21:$D$36,2,FALSE)</f>
        <v>Pfingstmontag</v>
      </c>
      <c r="H21" s="74" t="str">
        <f>IF(B21&lt;&gt;"",IF(ISNA(G21),VLOOKUP(F21,Parameter!$B$10:$E$16,4,FALSE),G21),"")</f>
        <v>Pfingstmontag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42507</v>
      </c>
      <c r="C22" s="71">
        <f t="shared" si="5"/>
        <v>42507</v>
      </c>
      <c r="D22" s="71" t="b">
        <f ca="1" t="shared" si="1"/>
        <v>0</v>
      </c>
      <c r="E22" s="72">
        <f t="shared" si="6"/>
        <v>2</v>
      </c>
      <c r="F22" s="73" t="str">
        <f t="shared" si="2"/>
        <v>Di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42508</v>
      </c>
      <c r="C23" s="71">
        <f t="shared" si="5"/>
        <v>42508</v>
      </c>
      <c r="D23" s="71" t="b">
        <f ca="1" t="shared" si="1"/>
        <v>0</v>
      </c>
      <c r="E23" s="72">
        <f t="shared" si="6"/>
        <v>3</v>
      </c>
      <c r="F23" s="73" t="str">
        <f t="shared" si="2"/>
        <v>Mi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42509</v>
      </c>
      <c r="C24" s="71">
        <f t="shared" si="5"/>
        <v>42509</v>
      </c>
      <c r="D24" s="71" t="b">
        <f ca="1" t="shared" si="1"/>
        <v>0</v>
      </c>
      <c r="E24" s="72">
        <f t="shared" si="6"/>
        <v>4</v>
      </c>
      <c r="F24" s="73" t="str">
        <f t="shared" si="2"/>
        <v>Do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42510</v>
      </c>
      <c r="C25" s="71">
        <f t="shared" si="5"/>
        <v>42510</v>
      </c>
      <c r="D25" s="71" t="b">
        <f ca="1" t="shared" si="1"/>
        <v>0</v>
      </c>
      <c r="E25" s="72">
        <f t="shared" si="6"/>
        <v>5</v>
      </c>
      <c r="F25" s="73" t="str">
        <f t="shared" si="2"/>
        <v>Fr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42511</v>
      </c>
      <c r="C26" s="71">
        <f t="shared" si="5"/>
        <v>42511</v>
      </c>
      <c r="D26" s="71" t="b">
        <f ca="1" t="shared" si="1"/>
        <v>0</v>
      </c>
      <c r="E26" s="72">
        <f t="shared" si="6"/>
        <v>6</v>
      </c>
      <c r="F26" s="73" t="str">
        <f t="shared" si="2"/>
        <v>Sa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42512</v>
      </c>
      <c r="C27" s="71">
        <f t="shared" si="5"/>
        <v>42512</v>
      </c>
      <c r="D27" s="71" t="b">
        <f ca="1" t="shared" si="1"/>
        <v>0</v>
      </c>
      <c r="E27" s="72">
        <f t="shared" si="6"/>
        <v>7</v>
      </c>
      <c r="F27" s="73" t="str">
        <f t="shared" si="2"/>
        <v>So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42513</v>
      </c>
      <c r="C28" s="71">
        <f t="shared" si="5"/>
        <v>42513</v>
      </c>
      <c r="D28" s="71" t="b">
        <f ca="1" t="shared" si="1"/>
        <v>0</v>
      </c>
      <c r="E28" s="72">
        <f t="shared" si="6"/>
        <v>1</v>
      </c>
      <c r="F28" s="73" t="str">
        <f t="shared" si="2"/>
        <v>Mo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42514</v>
      </c>
      <c r="C29" s="71">
        <f t="shared" si="5"/>
        <v>42514</v>
      </c>
      <c r="D29" s="71" t="b">
        <f ca="1" t="shared" si="1"/>
        <v>0</v>
      </c>
      <c r="E29" s="72">
        <f t="shared" si="6"/>
        <v>2</v>
      </c>
      <c r="F29" s="73" t="str">
        <f t="shared" si="2"/>
        <v>Di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42515</v>
      </c>
      <c r="C30" s="71">
        <f t="shared" si="5"/>
        <v>42515</v>
      </c>
      <c r="D30" s="71" t="b">
        <f ca="1" t="shared" si="1"/>
        <v>0</v>
      </c>
      <c r="E30" s="72">
        <f t="shared" si="6"/>
        <v>3</v>
      </c>
      <c r="F30" s="73" t="str">
        <f t="shared" si="2"/>
        <v>Mi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42516</v>
      </c>
      <c r="C31" s="71">
        <f t="shared" si="5"/>
        <v>42516</v>
      </c>
      <c r="D31" s="71" t="b">
        <f ca="1" t="shared" si="1"/>
        <v>0</v>
      </c>
      <c r="E31" s="72">
        <f t="shared" si="6"/>
        <v>4</v>
      </c>
      <c r="F31" s="73" t="str">
        <f t="shared" si="2"/>
        <v>Do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42517</v>
      </c>
      <c r="C32" s="71">
        <f t="shared" si="5"/>
        <v>42517</v>
      </c>
      <c r="D32" s="71" t="b">
        <f ca="1" t="shared" si="1"/>
        <v>0</v>
      </c>
      <c r="E32" s="72">
        <f t="shared" si="6"/>
        <v>5</v>
      </c>
      <c r="F32" s="73" t="str">
        <f t="shared" si="2"/>
        <v>Fr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42518</v>
      </c>
      <c r="C33" s="71">
        <f t="shared" si="5"/>
        <v>42518</v>
      </c>
      <c r="D33" s="71" t="b">
        <f ca="1" t="shared" si="1"/>
        <v>0</v>
      </c>
      <c r="E33" s="72">
        <f t="shared" si="6"/>
        <v>6</v>
      </c>
      <c r="F33" s="73" t="str">
        <f t="shared" si="2"/>
        <v>Sa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42519</v>
      </c>
      <c r="C34" s="71">
        <f t="shared" si="5"/>
        <v>42519</v>
      </c>
      <c r="D34" s="71" t="b">
        <f ca="1" t="shared" si="1"/>
        <v>0</v>
      </c>
      <c r="E34" s="72">
        <f t="shared" si="6"/>
        <v>7</v>
      </c>
      <c r="F34" s="73" t="str">
        <f t="shared" si="2"/>
        <v>So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42520</v>
      </c>
      <c r="C35" s="71">
        <f t="shared" si="5"/>
        <v>42520</v>
      </c>
      <c r="D35" s="71" t="b">
        <f ca="1" t="shared" si="1"/>
        <v>0</v>
      </c>
      <c r="E35" s="72">
        <f t="shared" si="6"/>
        <v>1</v>
      </c>
      <c r="F35" s="73" t="str">
        <f t="shared" si="2"/>
        <v>Mo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42521</v>
      </c>
      <c r="C36" s="83">
        <f t="shared" si="5"/>
        <v>42521</v>
      </c>
      <c r="D36" s="83" t="b">
        <f ca="1" t="shared" si="1"/>
        <v>0</v>
      </c>
      <c r="E36" s="84">
        <f t="shared" si="6"/>
        <v>2</v>
      </c>
      <c r="F36" s="85" t="str">
        <f t="shared" si="2"/>
        <v>Di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160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-160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Apr!V47</f>
        <v>-596.6659999999999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-160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-756.6659999999999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V47:W47"/>
    <mergeCell ref="T45:U45"/>
    <mergeCell ref="T46:U46"/>
    <mergeCell ref="V39:W39"/>
    <mergeCell ref="V40:W40"/>
    <mergeCell ref="V41:W41"/>
    <mergeCell ref="T1:W1"/>
    <mergeCell ref="T42:U42"/>
    <mergeCell ref="T43:U43"/>
    <mergeCell ref="T44:U44"/>
    <mergeCell ref="F3:K3"/>
  </mergeCells>
  <conditionalFormatting sqref="C6:E36 O6:P36 G6:G36 I6:J23 I29:J30 I34:J36">
    <cfRule type="expression" priority="43" dxfId="342" stopIfTrue="1">
      <formula>INDIRECT(ADDRESS(ROW(),4))=7</formula>
    </cfRule>
  </conditionalFormatting>
  <conditionalFormatting sqref="F6:F36">
    <cfRule type="expression" priority="44" dxfId="343" stopIfTrue="1">
      <formula>INDIRECT(ADDRESS(ROW(),4))=7</formula>
    </cfRule>
    <cfRule type="expression" priority="45" dxfId="344" stopIfTrue="1">
      <formula>INDIRECT(ADDRESS(ROW(),4))=6</formula>
    </cfRule>
  </conditionalFormatting>
  <conditionalFormatting sqref="H6:H36 Q6:Q36">
    <cfRule type="expression" priority="46" dxfId="343" stopIfTrue="1">
      <formula>INDIRECT(ADDRESS(ROW(),4))=7</formula>
    </cfRule>
    <cfRule type="expression" priority="47" dxfId="344" stopIfTrue="1">
      <formula>INDIRECT(ADDRESS(ROW(),4))=6</formula>
    </cfRule>
  </conditionalFormatting>
  <conditionalFormatting sqref="K6:L23 K29:L30 K34:L36">
    <cfRule type="expression" priority="42" dxfId="342" stopIfTrue="1">
      <formula>INDIRECT(ADDRESS(ROW(),4))=7</formula>
    </cfRule>
  </conditionalFormatting>
  <conditionalFormatting sqref="V6:V36">
    <cfRule type="expression" priority="40" dxfId="343" stopIfTrue="1">
      <formula>INDIRECT(ADDRESS(ROW(),4))=7</formula>
    </cfRule>
    <cfRule type="expression" priority="41" dxfId="344" stopIfTrue="1">
      <formula>INDIRECT(ADDRESS(ROW(),4))=6</formula>
    </cfRule>
  </conditionalFormatting>
  <conditionalFormatting sqref="T6:T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U6:U36">
    <cfRule type="expression" priority="36" dxfId="343" stopIfTrue="1">
      <formula>INDIRECT(ADDRESS(ROW(),4))=7</formula>
    </cfRule>
    <cfRule type="expression" priority="37" dxfId="344" stopIfTrue="1">
      <formula>INDIRECT(ADDRESS(ROW(),4))=6</formula>
    </cfRule>
  </conditionalFormatting>
  <conditionalFormatting sqref="S6 S8:S10 S16:S17 S23:S24 S30:S31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B6:B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W6:W36">
    <cfRule type="cellIs" priority="30" dxfId="345" operator="lessThan" stopIfTrue="1">
      <formula>-0.01</formula>
    </cfRule>
    <cfRule type="cellIs" priority="31" dxfId="346" operator="greaterThan" stopIfTrue="1">
      <formula>0.01</formula>
    </cfRule>
  </conditionalFormatting>
  <conditionalFormatting sqref="I24:J26">
    <cfRule type="expression" priority="29" dxfId="342" stopIfTrue="1">
      <formula>INDIRECT(ADDRESS(ROW(),4))=7</formula>
    </cfRule>
  </conditionalFormatting>
  <conditionalFormatting sqref="K24:L26">
    <cfRule type="expression" priority="28" dxfId="342" stopIfTrue="1">
      <formula>INDIRECT(ADDRESS(ROW(),4))=7</formula>
    </cfRule>
  </conditionalFormatting>
  <conditionalFormatting sqref="I27:J28">
    <cfRule type="expression" priority="27" dxfId="342" stopIfTrue="1">
      <formula>INDIRECT(ADDRESS(ROW(),4))=7</formula>
    </cfRule>
  </conditionalFormatting>
  <conditionalFormatting sqref="K27:L28">
    <cfRule type="expression" priority="26" dxfId="342" stopIfTrue="1">
      <formula>INDIRECT(ADDRESS(ROW(),4))=7</formula>
    </cfRule>
  </conditionalFormatting>
  <conditionalFormatting sqref="I31:J33">
    <cfRule type="expression" priority="25" dxfId="342" stopIfTrue="1">
      <formula>INDIRECT(ADDRESS(ROW(),4))=7</formula>
    </cfRule>
  </conditionalFormatting>
  <conditionalFormatting sqref="K31:L33">
    <cfRule type="expression" priority="24" dxfId="342" stopIfTrue="1">
      <formula>INDIRECT(ADDRESS(ROW(),4))=7</formula>
    </cfRule>
  </conditionalFormatting>
  <conditionalFormatting sqref="M6:N36">
    <cfRule type="expression" priority="23" dxfId="342" stopIfTrue="1">
      <formula>INDIRECT(ADDRESS(ROW(),4))=7</formula>
    </cfRule>
  </conditionalFormatting>
  <conditionalFormatting sqref="R6 R8:R10 R16:R17 R23:R24 R30:R31">
    <cfRule type="expression" priority="21" dxfId="343" stopIfTrue="1">
      <formula>INDIRECT(ADDRESS(ROW(),4))=7</formula>
    </cfRule>
    <cfRule type="expression" priority="22" dxfId="344" stopIfTrue="1">
      <formula>INDIRECT(ADDRESS(ROW(),4))=6</formula>
    </cfRule>
  </conditionalFormatting>
  <conditionalFormatting sqref="S7">
    <cfRule type="expression" priority="19" dxfId="343" stopIfTrue="1">
      <formula>INDIRECT(ADDRESS(ROW(),4))=7</formula>
    </cfRule>
    <cfRule type="expression" priority="20" dxfId="344" stopIfTrue="1">
      <formula>INDIRECT(ADDRESS(ROW(),4))=6</formula>
    </cfRule>
  </conditionalFormatting>
  <conditionalFormatting sqref="R7">
    <cfRule type="expression" priority="17" dxfId="343" stopIfTrue="1">
      <formula>INDIRECT(ADDRESS(ROW(),4))=7</formula>
    </cfRule>
    <cfRule type="expression" priority="18" dxfId="344" stopIfTrue="1">
      <formula>INDIRECT(ADDRESS(ROW(),4))=6</formula>
    </cfRule>
  </conditionalFormatting>
  <conditionalFormatting sqref="S11:S15">
    <cfRule type="expression" priority="15" dxfId="343" stopIfTrue="1">
      <formula>INDIRECT(ADDRESS(ROW(),4))=7</formula>
    </cfRule>
    <cfRule type="expression" priority="16" dxfId="344" stopIfTrue="1">
      <formula>INDIRECT(ADDRESS(ROW(),4))=6</formula>
    </cfRule>
  </conditionalFormatting>
  <conditionalFormatting sqref="R11:R15">
    <cfRule type="expression" priority="13" dxfId="343" stopIfTrue="1">
      <formula>INDIRECT(ADDRESS(ROW(),4))=7</formula>
    </cfRule>
    <cfRule type="expression" priority="14" dxfId="344" stopIfTrue="1">
      <formula>INDIRECT(ADDRESS(ROW(),4))=6</formula>
    </cfRule>
  </conditionalFormatting>
  <conditionalFormatting sqref="S18:S22">
    <cfRule type="expression" priority="11" dxfId="343" stopIfTrue="1">
      <formula>INDIRECT(ADDRESS(ROW(),4))=7</formula>
    </cfRule>
    <cfRule type="expression" priority="12" dxfId="344" stopIfTrue="1">
      <formula>INDIRECT(ADDRESS(ROW(),4))=6</formula>
    </cfRule>
  </conditionalFormatting>
  <conditionalFormatting sqref="R18:R22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S25:S29">
    <cfRule type="expression" priority="7" dxfId="343" stopIfTrue="1">
      <formula>INDIRECT(ADDRESS(ROW(),4))=7</formula>
    </cfRule>
    <cfRule type="expression" priority="8" dxfId="344" stopIfTrue="1">
      <formula>INDIRECT(ADDRESS(ROW(),4))=6</formula>
    </cfRule>
  </conditionalFormatting>
  <conditionalFormatting sqref="R25:R29">
    <cfRule type="expression" priority="5" dxfId="343" stopIfTrue="1">
      <formula>INDIRECT(ADDRESS(ROW(),4))=7</formula>
    </cfRule>
    <cfRule type="expression" priority="6" dxfId="344" stopIfTrue="1">
      <formula>INDIRECT(ADDRESS(ROW(),4))=6</formula>
    </cfRule>
  </conditionalFormatting>
  <conditionalFormatting sqref="S32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2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6</v>
      </c>
      <c r="E3" s="48"/>
      <c r="F3" s="187">
        <f>DATEVALUE("1."&amp;B3&amp;"."&amp;Jahr)</f>
        <v>42522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42522</v>
      </c>
      <c r="C6" s="57">
        <f>F3</f>
        <v>42522</v>
      </c>
      <c r="D6" s="57" t="b">
        <f ca="1">IF(C6&lt;TODAY(),TRUE,FALSE)</f>
        <v>0</v>
      </c>
      <c r="E6" s="58">
        <f>WEEKDAY(C6,2)</f>
        <v>3</v>
      </c>
      <c r="F6" s="59" t="str">
        <f>IF(E6&lt;&gt;0,CHOOSE(E6,"Mo","Di","Mi","Do","Fr","Sa","So"),"")</f>
        <v>Mi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42523</v>
      </c>
      <c r="C7" s="71">
        <f>C6+1</f>
        <v>42523</v>
      </c>
      <c r="D7" s="71" t="b">
        <f aca="true" ca="1" t="shared" si="1" ref="D7:D36">IF(C7&lt;TODAY(),TRUE,FALSE)</f>
        <v>0</v>
      </c>
      <c r="E7" s="72">
        <f>WEEKDAY(C7,2)</f>
        <v>4</v>
      </c>
      <c r="F7" s="73" t="str">
        <f aca="true" t="shared" si="2" ref="F7:F36">IF(E7&lt;&gt;0,CHOOSE(E7,"Mo","Di","Mi","Do","Fr","Sa","So"),"")</f>
        <v>Do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42524</v>
      </c>
      <c r="C8" s="71">
        <f aca="true" t="shared" si="5" ref="C8:C36">C7+1</f>
        <v>42524</v>
      </c>
      <c r="D8" s="71" t="b">
        <f ca="1" t="shared" si="1"/>
        <v>0</v>
      </c>
      <c r="E8" s="72">
        <f>WEEKDAY(C8,2)</f>
        <v>5</v>
      </c>
      <c r="F8" s="73" t="str">
        <f t="shared" si="2"/>
        <v>Fr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42525</v>
      </c>
      <c r="C9" s="71">
        <f t="shared" si="5"/>
        <v>42525</v>
      </c>
      <c r="D9" s="71" t="b">
        <f ca="1" t="shared" si="1"/>
        <v>0</v>
      </c>
      <c r="E9" s="72">
        <f>WEEKDAY(C9,2)</f>
        <v>6</v>
      </c>
      <c r="F9" s="73" t="str">
        <f t="shared" si="2"/>
        <v>Sa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42526</v>
      </c>
      <c r="C10" s="71">
        <f t="shared" si="5"/>
        <v>42526</v>
      </c>
      <c r="D10" s="71" t="b">
        <f ca="1" t="shared" si="1"/>
        <v>0</v>
      </c>
      <c r="E10" s="72">
        <f aca="true" t="shared" si="6" ref="E10:E36">WEEKDAY(C10,2)</f>
        <v>7</v>
      </c>
      <c r="F10" s="73" t="str">
        <f t="shared" si="2"/>
        <v>So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42527</v>
      </c>
      <c r="C11" s="71">
        <f t="shared" si="5"/>
        <v>42527</v>
      </c>
      <c r="D11" s="71" t="b">
        <f ca="1" t="shared" si="1"/>
        <v>0</v>
      </c>
      <c r="E11" s="72">
        <f t="shared" si="6"/>
        <v>1</v>
      </c>
      <c r="F11" s="73" t="str">
        <f t="shared" si="2"/>
        <v>Mo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42528</v>
      </c>
      <c r="C12" s="71">
        <f t="shared" si="5"/>
        <v>42528</v>
      </c>
      <c r="D12" s="71" t="b">
        <f ca="1" t="shared" si="1"/>
        <v>0</v>
      </c>
      <c r="E12" s="72">
        <f t="shared" si="6"/>
        <v>2</v>
      </c>
      <c r="F12" s="73" t="str">
        <f t="shared" si="2"/>
        <v>Di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42529</v>
      </c>
      <c r="C13" s="71">
        <f t="shared" si="5"/>
        <v>42529</v>
      </c>
      <c r="D13" s="71" t="b">
        <f ca="1" t="shared" si="1"/>
        <v>0</v>
      </c>
      <c r="E13" s="72">
        <f t="shared" si="6"/>
        <v>3</v>
      </c>
      <c r="F13" s="73" t="str">
        <f t="shared" si="2"/>
        <v>Mi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42530</v>
      </c>
      <c r="C14" s="71">
        <f t="shared" si="5"/>
        <v>42530</v>
      </c>
      <c r="D14" s="71" t="b">
        <f ca="1" t="shared" si="1"/>
        <v>0</v>
      </c>
      <c r="E14" s="72">
        <f t="shared" si="6"/>
        <v>4</v>
      </c>
      <c r="F14" s="73" t="str">
        <f t="shared" si="2"/>
        <v>Do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42531</v>
      </c>
      <c r="C15" s="71">
        <f t="shared" si="5"/>
        <v>42531</v>
      </c>
      <c r="D15" s="71" t="b">
        <f ca="1" t="shared" si="1"/>
        <v>0</v>
      </c>
      <c r="E15" s="72">
        <f t="shared" si="6"/>
        <v>5</v>
      </c>
      <c r="F15" s="73" t="str">
        <f t="shared" si="2"/>
        <v>Fr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42532</v>
      </c>
      <c r="C16" s="71">
        <f t="shared" si="5"/>
        <v>42532</v>
      </c>
      <c r="D16" s="71" t="b">
        <f ca="1" t="shared" si="1"/>
        <v>0</v>
      </c>
      <c r="E16" s="72">
        <f t="shared" si="6"/>
        <v>6</v>
      </c>
      <c r="F16" s="73" t="str">
        <f t="shared" si="2"/>
        <v>Sa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42533</v>
      </c>
      <c r="C17" s="71">
        <f t="shared" si="5"/>
        <v>42533</v>
      </c>
      <c r="D17" s="71" t="b">
        <f ca="1" t="shared" si="1"/>
        <v>0</v>
      </c>
      <c r="E17" s="72">
        <f t="shared" si="6"/>
        <v>7</v>
      </c>
      <c r="F17" s="73" t="str">
        <f t="shared" si="2"/>
        <v>So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42534</v>
      </c>
      <c r="C18" s="71">
        <f t="shared" si="5"/>
        <v>42534</v>
      </c>
      <c r="D18" s="71" t="b">
        <f ca="1" t="shared" si="1"/>
        <v>0</v>
      </c>
      <c r="E18" s="72">
        <f t="shared" si="6"/>
        <v>1</v>
      </c>
      <c r="F18" s="73" t="str">
        <f t="shared" si="2"/>
        <v>Mo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42535</v>
      </c>
      <c r="C19" s="71">
        <f t="shared" si="5"/>
        <v>42535</v>
      </c>
      <c r="D19" s="71" t="b">
        <f ca="1" t="shared" si="1"/>
        <v>0</v>
      </c>
      <c r="E19" s="72">
        <f t="shared" si="6"/>
        <v>2</v>
      </c>
      <c r="F19" s="73" t="str">
        <f t="shared" si="2"/>
        <v>Di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42536</v>
      </c>
      <c r="C20" s="71">
        <f t="shared" si="5"/>
        <v>42536</v>
      </c>
      <c r="D20" s="71" t="b">
        <f ca="1" t="shared" si="1"/>
        <v>0</v>
      </c>
      <c r="E20" s="72">
        <f t="shared" si="6"/>
        <v>3</v>
      </c>
      <c r="F20" s="73" t="str">
        <f t="shared" si="2"/>
        <v>Mi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42537</v>
      </c>
      <c r="C21" s="71">
        <f t="shared" si="5"/>
        <v>42537</v>
      </c>
      <c r="D21" s="71" t="b">
        <f ca="1" t="shared" si="1"/>
        <v>0</v>
      </c>
      <c r="E21" s="72">
        <f t="shared" si="6"/>
        <v>4</v>
      </c>
      <c r="F21" s="73" t="str">
        <f t="shared" si="2"/>
        <v>Do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42538</v>
      </c>
      <c r="C22" s="71">
        <f t="shared" si="5"/>
        <v>42538</v>
      </c>
      <c r="D22" s="71" t="b">
        <f ca="1" t="shared" si="1"/>
        <v>0</v>
      </c>
      <c r="E22" s="72">
        <f t="shared" si="6"/>
        <v>5</v>
      </c>
      <c r="F22" s="73" t="str">
        <f t="shared" si="2"/>
        <v>Fr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42539</v>
      </c>
      <c r="C23" s="71">
        <f t="shared" si="5"/>
        <v>42539</v>
      </c>
      <c r="D23" s="71" t="b">
        <f ca="1" t="shared" si="1"/>
        <v>0</v>
      </c>
      <c r="E23" s="72">
        <f t="shared" si="6"/>
        <v>6</v>
      </c>
      <c r="F23" s="73" t="str">
        <f t="shared" si="2"/>
        <v>Sa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42540</v>
      </c>
      <c r="C24" s="71">
        <f t="shared" si="5"/>
        <v>42540</v>
      </c>
      <c r="D24" s="71" t="b">
        <f ca="1" t="shared" si="1"/>
        <v>0</v>
      </c>
      <c r="E24" s="72">
        <f t="shared" si="6"/>
        <v>7</v>
      </c>
      <c r="F24" s="73" t="str">
        <f t="shared" si="2"/>
        <v>So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42541</v>
      </c>
      <c r="C25" s="71">
        <f t="shared" si="5"/>
        <v>42541</v>
      </c>
      <c r="D25" s="71" t="b">
        <f ca="1" t="shared" si="1"/>
        <v>0</v>
      </c>
      <c r="E25" s="72">
        <f t="shared" si="6"/>
        <v>1</v>
      </c>
      <c r="F25" s="73" t="str">
        <f t="shared" si="2"/>
        <v>Mo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42542</v>
      </c>
      <c r="C26" s="71">
        <f t="shared" si="5"/>
        <v>42542</v>
      </c>
      <c r="D26" s="71" t="b">
        <f ca="1" t="shared" si="1"/>
        <v>0</v>
      </c>
      <c r="E26" s="72">
        <f t="shared" si="6"/>
        <v>2</v>
      </c>
      <c r="F26" s="73" t="str">
        <f t="shared" si="2"/>
        <v>Di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42543</v>
      </c>
      <c r="C27" s="71">
        <f t="shared" si="5"/>
        <v>42543</v>
      </c>
      <c r="D27" s="71" t="b">
        <f ca="1" t="shared" si="1"/>
        <v>0</v>
      </c>
      <c r="E27" s="72">
        <f t="shared" si="6"/>
        <v>3</v>
      </c>
      <c r="F27" s="73" t="str">
        <f t="shared" si="2"/>
        <v>Mi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42544</v>
      </c>
      <c r="C28" s="71">
        <f t="shared" si="5"/>
        <v>42544</v>
      </c>
      <c r="D28" s="71" t="b">
        <f ca="1" t="shared" si="1"/>
        <v>0</v>
      </c>
      <c r="E28" s="72">
        <f t="shared" si="6"/>
        <v>4</v>
      </c>
      <c r="F28" s="73" t="str">
        <f t="shared" si="2"/>
        <v>Do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42545</v>
      </c>
      <c r="C29" s="71">
        <f t="shared" si="5"/>
        <v>42545</v>
      </c>
      <c r="D29" s="71" t="b">
        <f ca="1" t="shared" si="1"/>
        <v>0</v>
      </c>
      <c r="E29" s="72">
        <f t="shared" si="6"/>
        <v>5</v>
      </c>
      <c r="F29" s="73" t="str">
        <f t="shared" si="2"/>
        <v>Fr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42546</v>
      </c>
      <c r="C30" s="71">
        <f t="shared" si="5"/>
        <v>42546</v>
      </c>
      <c r="D30" s="71" t="b">
        <f ca="1" t="shared" si="1"/>
        <v>0</v>
      </c>
      <c r="E30" s="72">
        <f t="shared" si="6"/>
        <v>6</v>
      </c>
      <c r="F30" s="73" t="str">
        <f t="shared" si="2"/>
        <v>Sa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42547</v>
      </c>
      <c r="C31" s="71">
        <f t="shared" si="5"/>
        <v>42547</v>
      </c>
      <c r="D31" s="71" t="b">
        <f ca="1" t="shared" si="1"/>
        <v>0</v>
      </c>
      <c r="E31" s="72">
        <f t="shared" si="6"/>
        <v>7</v>
      </c>
      <c r="F31" s="73" t="str">
        <f t="shared" si="2"/>
        <v>So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42548</v>
      </c>
      <c r="C32" s="71">
        <f t="shared" si="5"/>
        <v>42548</v>
      </c>
      <c r="D32" s="71" t="b">
        <f ca="1" t="shared" si="1"/>
        <v>0</v>
      </c>
      <c r="E32" s="72">
        <f t="shared" si="6"/>
        <v>1</v>
      </c>
      <c r="F32" s="73" t="str">
        <f t="shared" si="2"/>
        <v>Mo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42549</v>
      </c>
      <c r="C33" s="71">
        <f t="shared" si="5"/>
        <v>42549</v>
      </c>
      <c r="D33" s="71" t="b">
        <f ca="1" t="shared" si="1"/>
        <v>0</v>
      </c>
      <c r="E33" s="72">
        <f t="shared" si="6"/>
        <v>2</v>
      </c>
      <c r="F33" s="73" t="str">
        <f t="shared" si="2"/>
        <v>Di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42550</v>
      </c>
      <c r="C34" s="71">
        <f t="shared" si="5"/>
        <v>42550</v>
      </c>
      <c r="D34" s="71" t="b">
        <f ca="1" t="shared" si="1"/>
        <v>0</v>
      </c>
      <c r="E34" s="72">
        <f t="shared" si="6"/>
        <v>3</v>
      </c>
      <c r="F34" s="73" t="str">
        <f t="shared" si="2"/>
        <v>Mi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42551</v>
      </c>
      <c r="C35" s="71">
        <f t="shared" si="5"/>
        <v>42551</v>
      </c>
      <c r="D35" s="71" t="b">
        <f ca="1" t="shared" si="1"/>
        <v>0</v>
      </c>
      <c r="E35" s="72">
        <f t="shared" si="6"/>
        <v>4</v>
      </c>
      <c r="F35" s="73" t="str">
        <f t="shared" si="2"/>
        <v>Do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42552</v>
      </c>
      <c r="D36" s="83" t="b">
        <f ca="1" t="shared" si="1"/>
        <v>0</v>
      </c>
      <c r="E36" s="84">
        <f t="shared" si="6"/>
        <v>5</v>
      </c>
      <c r="F36" s="85" t="str">
        <f t="shared" si="2"/>
        <v>Fr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Mai!V47</f>
        <v>-756.6659999999999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-932.6659999999999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7</v>
      </c>
      <c r="E3" s="48"/>
      <c r="F3" s="187">
        <f>DATEVALUE("1."&amp;B3&amp;"."&amp;Jahr)</f>
        <v>42552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42552</v>
      </c>
      <c r="C6" s="57">
        <f>F3</f>
        <v>42552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42553</v>
      </c>
      <c r="C7" s="71">
        <f>C6+1</f>
        <v>42553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42554</v>
      </c>
      <c r="C8" s="71">
        <f aca="true" t="shared" si="5" ref="C8:C36">C7+1</f>
        <v>42554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42555</v>
      </c>
      <c r="C9" s="71">
        <f t="shared" si="5"/>
        <v>42555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42556</v>
      </c>
      <c r="C10" s="71">
        <f t="shared" si="5"/>
        <v>42556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42557</v>
      </c>
      <c r="C11" s="71">
        <f t="shared" si="5"/>
        <v>42557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42558</v>
      </c>
      <c r="C12" s="71">
        <f t="shared" si="5"/>
        <v>42558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42559</v>
      </c>
      <c r="C13" s="71">
        <f t="shared" si="5"/>
        <v>42559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42560</v>
      </c>
      <c r="C14" s="71">
        <f t="shared" si="5"/>
        <v>42560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42561</v>
      </c>
      <c r="C15" s="71">
        <f t="shared" si="5"/>
        <v>42561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42562</v>
      </c>
      <c r="C16" s="71">
        <f t="shared" si="5"/>
        <v>42562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42563</v>
      </c>
      <c r="C17" s="71">
        <f t="shared" si="5"/>
        <v>42563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42564</v>
      </c>
      <c r="C18" s="71">
        <f t="shared" si="5"/>
        <v>42564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42565</v>
      </c>
      <c r="C19" s="71">
        <f t="shared" si="5"/>
        <v>42565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42566</v>
      </c>
      <c r="C20" s="71">
        <f t="shared" si="5"/>
        <v>42566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42567</v>
      </c>
      <c r="C21" s="71">
        <f t="shared" si="5"/>
        <v>42567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42568</v>
      </c>
      <c r="C22" s="71">
        <f t="shared" si="5"/>
        <v>42568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42569</v>
      </c>
      <c r="C23" s="71">
        <f t="shared" si="5"/>
        <v>42569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42570</v>
      </c>
      <c r="C24" s="71">
        <f t="shared" si="5"/>
        <v>42570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42571</v>
      </c>
      <c r="C25" s="71">
        <f t="shared" si="5"/>
        <v>42571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42572</v>
      </c>
      <c r="C26" s="71">
        <f t="shared" si="5"/>
        <v>42572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42573</v>
      </c>
      <c r="C27" s="71">
        <f t="shared" si="5"/>
        <v>42573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42574</v>
      </c>
      <c r="C28" s="71">
        <f t="shared" si="5"/>
        <v>42574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42575</v>
      </c>
      <c r="C29" s="71">
        <f t="shared" si="5"/>
        <v>42575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42576</v>
      </c>
      <c r="C30" s="71">
        <f t="shared" si="5"/>
        <v>42576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42577</v>
      </c>
      <c r="C31" s="71">
        <f t="shared" si="5"/>
        <v>42577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42578</v>
      </c>
      <c r="C32" s="71">
        <f t="shared" si="5"/>
        <v>42578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42579</v>
      </c>
      <c r="C33" s="71">
        <f t="shared" si="5"/>
        <v>42579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42580</v>
      </c>
      <c r="C34" s="71">
        <f t="shared" si="5"/>
        <v>42580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42581</v>
      </c>
      <c r="C35" s="71">
        <f t="shared" si="5"/>
        <v>42581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42582</v>
      </c>
      <c r="C36" s="83">
        <f t="shared" si="5"/>
        <v>42582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Jun!V47</f>
        <v>-932.6659999999999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-1100.666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Präsenzzeitkontrolle</dc:title>
  <dc:subject/>
  <dc:creator>Peter Hegelbach</dc:creator>
  <cp:keywords/>
  <dc:description/>
  <cp:lastModifiedBy>Peter Hegelbach</cp:lastModifiedBy>
  <cp:lastPrinted>2016-01-14T18:45:20Z</cp:lastPrinted>
  <dcterms:created xsi:type="dcterms:W3CDTF">2000-01-03T20:46:47Z</dcterms:created>
  <dcterms:modified xsi:type="dcterms:W3CDTF">2016-01-14T18:45:32Z</dcterms:modified>
  <cp:category/>
  <cp:version/>
  <cp:contentType/>
  <cp:contentStatus/>
</cp:coreProperties>
</file>